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anfoss-my.sharepoint.com/personal/j_bond_danfoss_com/Documents/Desktop/"/>
    </mc:Choice>
  </mc:AlternateContent>
  <xr:revisionPtr revIDLastSave="4" documentId="8_{5A286338-6439-44A5-98CE-3C897CAA6775}" xr6:coauthVersionLast="47" xr6:coauthVersionMax="47" xr10:uidLastSave="{F7B93FE8-EC9A-42F2-9288-1E915C87A986}"/>
  <bookViews>
    <workbookView xWindow="28680" yWindow="-120" windowWidth="29040" windowHeight="15720" firstSheet="1" activeTab="2" xr2:uid="{00000000-000D-0000-FFFF-FFFF00000000}"/>
  </bookViews>
  <sheets>
    <sheet name="2022 Kontobevægelser" sheetId="3" r:id="rId1"/>
    <sheet name="2022 Regnskab" sheetId="4" r:id="rId2"/>
    <sheet name="2023 Budget" sheetId="5" r:id="rId3"/>
  </sheets>
  <externalReferences>
    <externalReference r:id="rId4"/>
  </externalReferences>
  <definedNames>
    <definedName name="Kategorier">'[1]2021 Bogføring'!$J$3:$J$10</definedName>
    <definedName name="_xlnm.Print_Area" localSheetId="1">'2022 Regnskab'!$A$1:$F$32</definedName>
    <definedName name="_xlnm.Print_Area" localSheetId="2">'2023 Budget'!$B$1:$G$15</definedName>
  </definedNames>
  <calcPr calcId="191028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5" l="1"/>
  <c r="F9" i="5"/>
  <c r="C10" i="4"/>
  <c r="C18" i="4"/>
  <c r="C17" i="4"/>
  <c r="C19" i="4" s="1"/>
  <c r="C3" i="5"/>
  <c r="C11" i="5" s="1"/>
  <c r="F5" i="4"/>
  <c r="F6" i="4"/>
  <c r="F3" i="4"/>
  <c r="F8" i="4"/>
  <c r="F7" i="4"/>
  <c r="F4" i="4"/>
  <c r="C5" i="5" l="1"/>
  <c r="F10" i="4"/>
  <c r="F12" i="4" s="1"/>
  <c r="F17" i="4" s="1"/>
  <c r="F19" i="4" s="1"/>
  <c r="F14" i="5" s="1"/>
  <c r="F13" i="5"/>
  <c r="F15" i="5" l="1"/>
</calcChain>
</file>

<file path=xl/sharedStrings.xml><?xml version="1.0" encoding="utf-8"?>
<sst xmlns="http://schemas.openxmlformats.org/spreadsheetml/2006/main" count="315" uniqueCount="146">
  <si>
    <t>Dato</t>
  </si>
  <si>
    <t>Konto</t>
  </si>
  <si>
    <t>Kategori</t>
  </si>
  <si>
    <t>Tekst</t>
  </si>
  <si>
    <t>Bilags Nr 
(hvis relevant)</t>
  </si>
  <si>
    <t>Beløb</t>
  </si>
  <si>
    <t>Saldo</t>
  </si>
  <si>
    <t>Kategorier</t>
  </si>
  <si>
    <t>Driftskonto</t>
  </si>
  <si>
    <t>Renter &amp; Gebyrer</t>
  </si>
  <si>
    <t>1 stk. Årsudskrift på papir</t>
  </si>
  <si>
    <t>Betalingsservice</t>
  </si>
  <si>
    <t>Legepladskonto</t>
  </si>
  <si>
    <t>Total Count of Kategori</t>
  </si>
  <si>
    <t>Total Sum of Beløb</t>
  </si>
  <si>
    <t>1 stk. kontoudskrift</t>
  </si>
  <si>
    <t>Forsikring</t>
  </si>
  <si>
    <t>Row Labels</t>
  </si>
  <si>
    <t>Count of Kategori</t>
  </si>
  <si>
    <t>Sum of Beløb</t>
  </si>
  <si>
    <t>Kontor/Drift</t>
  </si>
  <si>
    <t>Hjertestarter support. Dyrhøj 50/50</t>
  </si>
  <si>
    <t>2022-01</t>
  </si>
  <si>
    <t>Generalforsamling</t>
  </si>
  <si>
    <t>Plastlommer til bogholderi</t>
  </si>
  <si>
    <t>2022-02</t>
  </si>
  <si>
    <t>Kontingenter</t>
  </si>
  <si>
    <t>Rente</t>
  </si>
  <si>
    <t>Kabel (YouSee)</t>
  </si>
  <si>
    <t>Gebyr Foreningspakke</t>
  </si>
  <si>
    <t>Kontingent</t>
  </si>
  <si>
    <t>Online Banking gebyrer</t>
  </si>
  <si>
    <t>Legepladser</t>
  </si>
  <si>
    <t>Generalforsamling 2022</t>
  </si>
  <si>
    <t>2022-03</t>
  </si>
  <si>
    <t>Legeplads</t>
  </si>
  <si>
    <t>Legepladsprojekt</t>
  </si>
  <si>
    <t>Projekt (stisystem)</t>
  </si>
  <si>
    <t>Nem-ID nøglekort NETS</t>
  </si>
  <si>
    <t>2022-04</t>
  </si>
  <si>
    <t>Kred.nr 82476083 kortart 71 i alt</t>
  </si>
  <si>
    <t>Grand Total</t>
  </si>
  <si>
    <t>0001086 FAKTURA</t>
  </si>
  <si>
    <t>2022-05</t>
  </si>
  <si>
    <t>BS DYRKOBBEL GRUNDEJERFORENING</t>
  </si>
  <si>
    <t>Græsklip Maj</t>
  </si>
  <si>
    <t>2022-06</t>
  </si>
  <si>
    <t>Slisker/Ramper til Græsslåning</t>
  </si>
  <si>
    <t>2022-07</t>
  </si>
  <si>
    <t>010622 Indbet.ID=FI 73              -SE MEDD.</t>
  </si>
  <si>
    <t>Fra Merethe Berkjær                 -SE MEDD.</t>
  </si>
  <si>
    <t>Dyr. 22 kontingent                  -SE MEDD.</t>
  </si>
  <si>
    <t>Kontingent nr. 146                  -SE MEDD.</t>
  </si>
  <si>
    <t>MB Sport og Event ApS</t>
  </si>
  <si>
    <t>2022-08</t>
  </si>
  <si>
    <t xml:space="preserve">Betalinger, 1 stk. </t>
  </si>
  <si>
    <t>Gebyr for Foreningsændring</t>
  </si>
  <si>
    <t>2022-09</t>
  </si>
  <si>
    <t>Dyrkobbel 85                        -SE MEDD.</t>
  </si>
  <si>
    <t>FI-advisering 25 stk.</t>
  </si>
  <si>
    <t>BS TRYG</t>
  </si>
  <si>
    <t>Græsklip Juni-Aug</t>
  </si>
  <si>
    <t>2022-11</t>
  </si>
  <si>
    <t>FI-advisering 1 stk.</t>
  </si>
  <si>
    <t>0001106 FAKTURA</t>
  </si>
  <si>
    <t>2022-12</t>
  </si>
  <si>
    <t>BonusTryghedsGruppen                -SE MEDD.</t>
  </si>
  <si>
    <t>0001111 FAKTURA</t>
  </si>
  <si>
    <t>2022-13</t>
  </si>
  <si>
    <t>0001116 FAKTURA</t>
  </si>
  <si>
    <t>2022-14</t>
  </si>
  <si>
    <t>Abonnement FI-71</t>
  </si>
  <si>
    <t>Abonnement FI-73</t>
  </si>
  <si>
    <t>Drifts-Konto Saldo Ultimo 2021</t>
  </si>
  <si>
    <t>Legeplads-Konto Saldo Ultimo 2021</t>
  </si>
  <si>
    <t>Drifts-Konto Saldo Ultimo 2022</t>
  </si>
  <si>
    <t>Legeplads Vedligehold</t>
  </si>
  <si>
    <t>2022-10</t>
  </si>
  <si>
    <t>Legeplads-Konto Saldo Ultimo 2022</t>
  </si>
  <si>
    <t>Regnskab 2022 for Dyrkobbel Grundejerforening</t>
  </si>
  <si>
    <t>Indtægter:</t>
  </si>
  <si>
    <t>Udgifter:</t>
  </si>
  <si>
    <t>Elektroniske betalinger</t>
  </si>
  <si>
    <t>Kontant betaling</t>
  </si>
  <si>
    <t>*</t>
  </si>
  <si>
    <t>* Indtægt fra kontant betaling (mobilepay) registreret under højere kassebeholdning under aktiver</t>
  </si>
  <si>
    <t>Legeplads vedligehold</t>
  </si>
  <si>
    <t>Projekt: Udbedring af Stisystem</t>
  </si>
  <si>
    <t>ÅTD Indtægter</t>
  </si>
  <si>
    <t>ÅTD Udgifter</t>
  </si>
  <si>
    <t>Årets Balance</t>
  </si>
  <si>
    <t>Balance per 31.12.2022</t>
  </si>
  <si>
    <t>Aktiver:</t>
  </si>
  <si>
    <t>Passiver:</t>
  </si>
  <si>
    <t>Kassebeholdning</t>
  </si>
  <si>
    <t>Egenkapital ultimo 2021</t>
  </si>
  <si>
    <t>Drifts-Konto</t>
  </si>
  <si>
    <t>Årets Resultat</t>
  </si>
  <si>
    <t>Legeplads-Konto</t>
  </si>
  <si>
    <t>Egenkapital ultimo 2022</t>
  </si>
  <si>
    <t>Balance</t>
  </si>
  <si>
    <t>Revision &amp; Underskrifter</t>
  </si>
  <si>
    <t>Revision udført af</t>
  </si>
  <si>
    <t>(dato)</t>
  </si>
  <si>
    <t>(underskrift)</t>
  </si>
  <si>
    <t>Mai-Britt Jensen (revisor)</t>
  </si>
  <si>
    <t>Preben Hansen (revisor)</t>
  </si>
  <si>
    <t>Bestyrelsen</t>
  </si>
  <si>
    <t>Jacob Bonde Rasmussen (formand)</t>
  </si>
  <si>
    <t>Bent Jørgensen (næstformand)</t>
  </si>
  <si>
    <t>Theresa McLintock (kasserer)</t>
  </si>
  <si>
    <t>Søren Kublick (referant)</t>
  </si>
  <si>
    <t>Peer Jepsen (medlem)</t>
  </si>
  <si>
    <t>2023 Budget for Dyrkobbel Grundejerforening</t>
  </si>
  <si>
    <t>Noter:</t>
  </si>
  <si>
    <t>Ny abonnements ordning 150 kr pr. md.</t>
  </si>
  <si>
    <t>Kontingent per husstand</t>
  </si>
  <si>
    <t>Antal husstande</t>
  </si>
  <si>
    <t xml:space="preserve">Hjemmeside, græsslåning mm. </t>
  </si>
  <si>
    <t>Kun vedligehold, ikke udbedringer</t>
  </si>
  <si>
    <t>Renter og Gebyrer</t>
  </si>
  <si>
    <t>Bank og Mastercard/Betalingsservice</t>
  </si>
  <si>
    <t>Projekt: udbedring af Troldebjerget</t>
  </si>
  <si>
    <t>Se detaljerede noter nedenfor</t>
  </si>
  <si>
    <t>ÅTD Idtægter</t>
  </si>
  <si>
    <t>ÅTD Balance</t>
  </si>
  <si>
    <t>Balance Ultimo 2022 (faktisk)</t>
  </si>
  <si>
    <t>Balance Ultimo 2023 (forventet)</t>
  </si>
  <si>
    <t>Noter til Projekt:</t>
  </si>
  <si>
    <t>Udbedring af Troldebjerget indeholder:</t>
  </si>
  <si>
    <t>Udvidelse af faldområde (fra sandkasse hjørne mod gangsti)</t>
  </si>
  <si>
    <t xml:space="preserve">Rende gravet omkring sandkasse areal og fyldt med faldgrus. </t>
  </si>
  <si>
    <t>Udgravet jord ligges i depot på grunden som en bakke/dynge.</t>
  </si>
  <si>
    <t xml:space="preserve">Levering og montering af balancebom og stolper </t>
  </si>
  <si>
    <t>Levering og montering af gravko til sandkasse</t>
  </si>
  <si>
    <t>Reperation af trappe og legetårn</t>
  </si>
  <si>
    <t>Udskiftning af gynger</t>
  </si>
  <si>
    <t>Bord/bænk Opsætning</t>
  </si>
  <si>
    <t>Indkøb af maling til legetårn og vippedyr</t>
  </si>
  <si>
    <t>Egen andel / frivillig arbejde:</t>
  </si>
  <si>
    <t>Udekøkken bygget af gammel bord/bænk</t>
  </si>
  <si>
    <t>Anskaffelse og nedgravning af bildæk</t>
  </si>
  <si>
    <t>Rensning af sandkasse sand</t>
  </si>
  <si>
    <t>Male legetårn og vippedyr</t>
  </si>
  <si>
    <t>Projekt: gartner til træer langs veje</t>
  </si>
  <si>
    <t>højest sandsynligt mindre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</si>
</sst>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.&quot;_-;\-* #,##0.00\ &quot;kr.&quot;_-;_-* &quot;-&quot;??\ &quot;kr.&quot;_-;_-@_-"/>
    <numFmt numFmtId="43" formatCode="_-* #,##0.00_-;\-* #,##0.00_-;_-* &quot;-&quot;??_-;_-@_-"/>
  </numFmts>
  <fonts count="31" x14ac:knownFonts="1">
    <font>
      <sz val="11"/>
      <color theme="1"/>
      <name val="Minion Pro"/>
      <family val="2"/>
    </font>
    <font>
      <sz val="11"/>
      <color theme="1"/>
      <name val="Minion Pro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Minion Pro"/>
      <family val="2"/>
    </font>
    <font>
      <b/>
      <sz val="13"/>
      <color theme="3"/>
      <name val="Minion Pro"/>
      <family val="2"/>
    </font>
    <font>
      <b/>
      <sz val="11"/>
      <color theme="3"/>
      <name val="Minion Pro"/>
      <family val="2"/>
    </font>
    <font>
      <sz val="11"/>
      <color rgb="FF006100"/>
      <name val="Minion Pro"/>
      <family val="2"/>
    </font>
    <font>
      <sz val="11"/>
      <color rgb="FF9C0006"/>
      <name val="Minion Pro"/>
      <family val="2"/>
    </font>
    <font>
      <sz val="11"/>
      <color rgb="FF9C5700"/>
      <name val="Minion Pro"/>
      <family val="2"/>
    </font>
    <font>
      <sz val="11"/>
      <color rgb="FF3F3F76"/>
      <name val="Minion Pro"/>
      <family val="2"/>
    </font>
    <font>
      <b/>
      <sz val="11"/>
      <color rgb="FF3F3F3F"/>
      <name val="Minion Pro"/>
      <family val="2"/>
    </font>
    <font>
      <b/>
      <sz val="11"/>
      <color rgb="FFFA7D00"/>
      <name val="Minion Pro"/>
      <family val="2"/>
    </font>
    <font>
      <sz val="11"/>
      <color rgb="FFFA7D00"/>
      <name val="Minion Pro"/>
      <family val="2"/>
    </font>
    <font>
      <b/>
      <sz val="11"/>
      <color theme="0"/>
      <name val="Minion Pro"/>
      <family val="2"/>
    </font>
    <font>
      <sz val="11"/>
      <color rgb="FFFF0000"/>
      <name val="Minion Pro"/>
      <family val="2"/>
    </font>
    <font>
      <i/>
      <sz val="11"/>
      <color rgb="FF7F7F7F"/>
      <name val="Minion Pro"/>
      <family val="2"/>
    </font>
    <font>
      <b/>
      <sz val="11"/>
      <color theme="1"/>
      <name val="Minion Pro"/>
      <family val="2"/>
    </font>
    <font>
      <sz val="11"/>
      <color theme="0"/>
      <name val="Minion Pro"/>
      <family val="2"/>
    </font>
    <font>
      <b/>
      <sz val="11"/>
      <color theme="1"/>
      <name val="Minion Pro"/>
      <family val="1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4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</cellStyleXfs>
  <cellXfs count="50">
    <xf numFmtId="0" fontId="0" fillId="0" borderId="0" xfId="0"/>
    <xf numFmtId="4" fontId="0" fillId="0" borderId="0" xfId="0" applyNumberFormat="1"/>
    <xf numFmtId="0" fontId="20" fillId="33" borderId="0" xfId="42" applyFont="1" applyFill="1" applyAlignment="1">
      <alignment horizontal="center" vertical="center"/>
    </xf>
    <xf numFmtId="0" fontId="19" fillId="33" borderId="0" xfId="42" applyFill="1"/>
    <xf numFmtId="0" fontId="21" fillId="33" borderId="10" xfId="42" applyFont="1" applyFill="1" applyBorder="1"/>
    <xf numFmtId="44" fontId="19" fillId="33" borderId="0" xfId="42" applyNumberFormat="1" applyFill="1"/>
    <xf numFmtId="0" fontId="19" fillId="33" borderId="11" xfId="42" applyFill="1" applyBorder="1"/>
    <xf numFmtId="44" fontId="19" fillId="33" borderId="11" xfId="42" applyNumberFormat="1" applyFill="1" applyBorder="1"/>
    <xf numFmtId="0" fontId="21" fillId="33" borderId="12" xfId="42" applyFont="1" applyFill="1" applyBorder="1"/>
    <xf numFmtId="44" fontId="21" fillId="33" borderId="0" xfId="42" applyNumberFormat="1" applyFont="1" applyFill="1"/>
    <xf numFmtId="0" fontId="22" fillId="33" borderId="12" xfId="42" applyFont="1" applyFill="1" applyBorder="1"/>
    <xf numFmtId="44" fontId="19" fillId="33" borderId="12" xfId="42" applyNumberFormat="1" applyFill="1" applyBorder="1"/>
    <xf numFmtId="0" fontId="19" fillId="33" borderId="12" xfId="42" applyFill="1" applyBorder="1"/>
    <xf numFmtId="0" fontId="21" fillId="33" borderId="0" xfId="42" applyFont="1" applyFill="1"/>
    <xf numFmtId="0" fontId="22" fillId="33" borderId="0" xfId="42" applyFont="1" applyFill="1" applyAlignment="1">
      <alignment horizontal="center"/>
    </xf>
    <xf numFmtId="0" fontId="19" fillId="33" borderId="13" xfId="42" applyFill="1" applyBorder="1" applyAlignment="1">
      <alignment horizontal="center"/>
    </xf>
    <xf numFmtId="0" fontId="19" fillId="33" borderId="10" xfId="42" applyFill="1" applyBorder="1"/>
    <xf numFmtId="0" fontId="19" fillId="33" borderId="14" xfId="42" applyFill="1" applyBorder="1"/>
    <xf numFmtId="0" fontId="19" fillId="33" borderId="15" xfId="42" applyFill="1" applyBorder="1"/>
    <xf numFmtId="44" fontId="19" fillId="33" borderId="15" xfId="42" applyNumberFormat="1" applyFill="1" applyBorder="1"/>
    <xf numFmtId="0" fontId="19" fillId="33" borderId="16" xfId="42" applyFill="1" applyBorder="1"/>
    <xf numFmtId="0" fontId="19" fillId="33" borderId="13" xfId="42" applyFill="1" applyBorder="1"/>
    <xf numFmtId="44" fontId="19" fillId="33" borderId="10" xfId="42" applyNumberFormat="1" applyFill="1" applyBorder="1"/>
    <xf numFmtId="0" fontId="23" fillId="33" borderId="0" xfId="42" applyFont="1" applyFill="1" applyAlignment="1">
      <alignment wrapText="1"/>
    </xf>
    <xf numFmtId="0" fontId="23" fillId="33" borderId="0" xfId="42" applyFont="1" applyFill="1" applyAlignment="1">
      <alignment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4" fontId="26" fillId="33" borderId="0" xfId="42" applyNumberFormat="1" applyFont="1" applyFill="1"/>
    <xf numFmtId="0" fontId="25" fillId="33" borderId="0" xfId="42" applyFont="1" applyFill="1"/>
    <xf numFmtId="1" fontId="26" fillId="33" borderId="0" xfId="42" applyNumberFormat="1" applyFont="1" applyFill="1" applyAlignment="1">
      <alignment horizontal="left" indent="9"/>
    </xf>
    <xf numFmtId="0" fontId="0" fillId="0" borderId="0" xfId="0" pivotButton="1"/>
    <xf numFmtId="0" fontId="0" fillId="0" borderId="0" xfId="0" applyAlignment="1">
      <alignment horizontal="left"/>
    </xf>
    <xf numFmtId="44" fontId="0" fillId="0" borderId="0" xfId="0" applyNumberFormat="1"/>
    <xf numFmtId="0" fontId="0" fillId="0" borderId="0" xfId="0" applyAlignment="1">
      <alignment horizontal="center"/>
    </xf>
    <xf numFmtId="0" fontId="26" fillId="33" borderId="0" xfId="42" applyFont="1" applyFill="1" applyAlignment="1">
      <alignment horizontal="left" indent="1"/>
    </xf>
    <xf numFmtId="14" fontId="0" fillId="0" borderId="0" xfId="0" applyNumberFormat="1"/>
    <xf numFmtId="0" fontId="18" fillId="34" borderId="0" xfId="0" applyFont="1" applyFill="1"/>
    <xf numFmtId="0" fontId="0" fillId="34" borderId="0" xfId="0" applyFill="1"/>
    <xf numFmtId="0" fontId="18" fillId="35" borderId="0" xfId="0" applyFont="1" applyFill="1"/>
    <xf numFmtId="0" fontId="0" fillId="35" borderId="0" xfId="0" applyFill="1"/>
    <xf numFmtId="0" fontId="26" fillId="33" borderId="0" xfId="42" quotePrefix="1" applyFont="1" applyFill="1"/>
    <xf numFmtId="44" fontId="28" fillId="33" borderId="0" xfId="42" applyNumberFormat="1" applyFont="1" applyFill="1"/>
    <xf numFmtId="44" fontId="28" fillId="33" borderId="11" xfId="42" applyNumberFormat="1" applyFont="1" applyFill="1" applyBorder="1"/>
    <xf numFmtId="44" fontId="29" fillId="33" borderId="12" xfId="42" applyNumberFormat="1" applyFont="1" applyFill="1" applyBorder="1"/>
    <xf numFmtId="0" fontId="0" fillId="0" borderId="0" xfId="0" applyAlignment="1">
      <alignment wrapText="1"/>
    </xf>
    <xf numFmtId="0" fontId="19" fillId="33" borderId="0" xfId="42" applyFill="1" applyAlignment="1">
      <alignment horizontal="left" indent="1"/>
    </xf>
    <xf numFmtId="0" fontId="30" fillId="33" borderId="10" xfId="42" applyFont="1" applyFill="1" applyBorder="1"/>
    <xf numFmtId="0" fontId="20" fillId="33" borderId="0" xfId="42" applyFont="1" applyFill="1" applyAlignment="1">
      <alignment horizontal="center" vertical="center"/>
    </xf>
    <xf numFmtId="0" fontId="20" fillId="33" borderId="10" xfId="42" applyFont="1" applyFill="1" applyBorder="1" applyAlignment="1">
      <alignment horizontal="center" vertical="center"/>
    </xf>
    <xf numFmtId="0" fontId="27" fillId="33" borderId="0" xfId="42" quotePrefix="1" applyFont="1" applyFill="1" applyAlignment="1">
      <alignment horizontal="center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 xr:uid="{86853AC8-0339-4577-9F0B-772ADE663D2D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8753B1EE-A300-4D8E-A039-FF6FCD85C63A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numFmt numFmtId="4" formatCode="#,##0.00"/>
    </dxf>
    <dxf>
      <alignment horizontal="center"/>
    </dxf>
    <dxf>
      <alignment horizontal="center"/>
    </dxf>
    <dxf>
      <numFmt numFmtId="34" formatCode="_-* #,##0.00\ &quot;kr.&quot;_-;\-* #,##0.00\ &quot;kr.&quot;_-;_-* &quot;-&quot;??\ &quot;kr.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13</xdr:row>
      <xdr:rowOff>114300</xdr:rowOff>
    </xdr:from>
    <xdr:to>
      <xdr:col>6</xdr:col>
      <xdr:colOff>477525</xdr:colOff>
      <xdr:row>15</xdr:row>
      <xdr:rowOff>29850</xdr:rowOff>
    </xdr:to>
    <xdr:pic>
      <xdr:nvPicPr>
        <xdr:cNvPr id="3" name="Graphic 2" descr="Arrow: Horizontal U-turn outline">
          <a:extLst>
            <a:ext uri="{FF2B5EF4-FFF2-40B4-BE49-F238E27FC236}">
              <a16:creationId xmlns:a16="http://schemas.microsoft.com/office/drawing/2014/main" id="{08F45196-473F-5EA0-15CC-5C91311DA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 flipV="1">
          <a:off x="6953250" y="3429000"/>
          <a:ext cx="468000" cy="46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gnskab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1 Halvårs-konto"/>
      <sheetName val="2021 Drifts-konto"/>
      <sheetName val="2021 Bogføring"/>
      <sheetName val="2021 Regnskab"/>
      <sheetName val="2022 Budget"/>
      <sheetName val="Notate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eresa McLintock" refreshedDate="45012.378383564814" createdVersion="8" refreshedVersion="8" minRefreshableVersion="3" recordCount="59" xr:uid="{7E2B752C-1A57-4BD2-A143-8EDD42F79CFA}">
  <cacheSource type="worksheet">
    <worksheetSource name="Year2022"/>
  </cacheSource>
  <cacheFields count="7">
    <cacheField name="Dato" numFmtId="14">
      <sharedItems containsSemiMixedTypes="0" containsNonDate="0" containsDate="1" containsString="0" minDate="2022-01-25T00:00:00" maxDate="2022-12-31T00:00:00"/>
    </cacheField>
    <cacheField name="Konto" numFmtId="0">
      <sharedItems count="2">
        <s v="Driftskonto"/>
        <s v="Legepladskonto"/>
      </sharedItems>
    </cacheField>
    <cacheField name="Kategori" numFmtId="0">
      <sharedItems count="9">
        <s v="Renter &amp; Gebyrer"/>
        <s v="Kontor/Drift"/>
        <s v="Generalforsamling"/>
        <s v="Legeplads"/>
        <s v="Kontingent"/>
        <s v="Betalingsservice"/>
        <s v="Projekt (stisystem)"/>
        <s v="Forsikring"/>
        <s v="Bealingsservice" u="1"/>
      </sharedItems>
    </cacheField>
    <cacheField name="Tekst" numFmtId="0">
      <sharedItems/>
    </cacheField>
    <cacheField name="Bilags Nr _x000a_(hvis relevant)" numFmtId="0">
      <sharedItems containsBlank="1"/>
    </cacheField>
    <cacheField name="Beløb" numFmtId="0">
      <sharedItems containsSemiMixedTypes="0" containsString="0" containsNumber="1" minValue="-78800" maxValue="35000"/>
    </cacheField>
    <cacheField name="Saldo" numFmtId="4">
      <sharedItems containsSemiMixedTypes="0" containsString="0" containsNumber="1" minValue="15118.49" maxValue="176671.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">
  <r>
    <d v="2022-01-25T00:00:00"/>
    <x v="0"/>
    <x v="0"/>
    <s v="1 stk. Årsudskrift på papir"/>
    <m/>
    <n v="-25"/>
    <n v="175003.9"/>
  </r>
  <r>
    <d v="2022-01-31T00:00:00"/>
    <x v="0"/>
    <x v="0"/>
    <s v="1 stk. kontoudskrift"/>
    <m/>
    <n v="-25"/>
    <n v="174978.9"/>
  </r>
  <r>
    <d v="2022-02-01T00:00:00"/>
    <x v="0"/>
    <x v="1"/>
    <s v="Hjertestarter support. Dyrhøj 50/50"/>
    <s v="2022-01"/>
    <n v="-1246.8800000000001"/>
    <n v="173732.02"/>
  </r>
  <r>
    <d v="2022-03-14T00:00:00"/>
    <x v="0"/>
    <x v="1"/>
    <s v="Plastlommer til bogholderi"/>
    <s v="2022-02"/>
    <n v="-198.5"/>
    <n v="173533.52"/>
  </r>
  <r>
    <d v="2022-03-21T00:00:00"/>
    <x v="0"/>
    <x v="0"/>
    <s v="Rente"/>
    <m/>
    <n v="-301.02999999999997"/>
    <n v="173232.49"/>
  </r>
  <r>
    <d v="2022-03-31T00:00:00"/>
    <x v="0"/>
    <x v="0"/>
    <s v="Gebyr Foreningspakke"/>
    <m/>
    <n v="-300"/>
    <n v="172924.79"/>
  </r>
  <r>
    <d v="2022-03-31T00:00:00"/>
    <x v="0"/>
    <x v="0"/>
    <s v="Online Banking gebyrer"/>
    <m/>
    <n v="-7.7"/>
    <n v="173224.79"/>
  </r>
  <r>
    <d v="2022-04-25T00:00:00"/>
    <x v="0"/>
    <x v="2"/>
    <s v="Generalforsamling 2022"/>
    <s v="2022-03"/>
    <n v="-3871"/>
    <n v="134053.79"/>
  </r>
  <r>
    <d v="2022-04-25T00:00:00"/>
    <x v="0"/>
    <x v="3"/>
    <s v="Legepladsprojekt"/>
    <m/>
    <n v="-35000"/>
    <n v="137924.79"/>
  </r>
  <r>
    <d v="2022-04-25T00:00:00"/>
    <x v="0"/>
    <x v="0"/>
    <s v="Nem-ID nøglekort NETS"/>
    <s v="2022-04"/>
    <n v="-104.39"/>
    <n v="133949.4"/>
  </r>
  <r>
    <d v="2022-05-03T00:00:00"/>
    <x v="0"/>
    <x v="4"/>
    <s v="Kred.nr 82476083 kortart 71 i alt"/>
    <m/>
    <n v="1200"/>
    <n v="135149.4"/>
  </r>
  <r>
    <d v="2022-05-04T00:00:00"/>
    <x v="0"/>
    <x v="5"/>
    <s v="0001086 FAKTURA"/>
    <s v="2022-05"/>
    <n v="-985.36"/>
    <n v="134164.04"/>
  </r>
  <r>
    <d v="2022-05-04T00:00:00"/>
    <x v="0"/>
    <x v="4"/>
    <s v="Kred.nr 82476083 kortart 71 i alt"/>
    <m/>
    <n v="600"/>
    <n v="134764.04"/>
  </r>
  <r>
    <d v="2022-05-06T00:00:00"/>
    <x v="0"/>
    <x v="4"/>
    <s v="Kred.nr 82476083 kortart 71 i alt"/>
    <m/>
    <n v="300"/>
    <n v="135064.04"/>
  </r>
  <r>
    <d v="2022-05-09T00:00:00"/>
    <x v="0"/>
    <x v="4"/>
    <s v="Kred.nr 82476083 kortart 71 i alt"/>
    <m/>
    <n v="300"/>
    <n v="135364.04"/>
  </r>
  <r>
    <d v="2022-05-09T00:00:00"/>
    <x v="0"/>
    <x v="4"/>
    <s v="Kred.nr 82476083 kortart 71 i alt"/>
    <m/>
    <n v="600"/>
    <n v="135964.04"/>
  </r>
  <r>
    <d v="2022-05-10T00:00:00"/>
    <x v="0"/>
    <x v="4"/>
    <s v="BS DYRKOBBEL GRUNDEJERFORENING"/>
    <m/>
    <n v="26700"/>
    <n v="162664.04"/>
  </r>
  <r>
    <d v="2022-05-11T00:00:00"/>
    <x v="0"/>
    <x v="4"/>
    <s v="Kred.nr 82476083 kortart 71 i alt"/>
    <m/>
    <n v="12600"/>
    <n v="175264.04"/>
  </r>
  <r>
    <d v="2022-05-12T00:00:00"/>
    <x v="0"/>
    <x v="4"/>
    <s v="Kred.nr 82476083 kortart 71 i alt"/>
    <m/>
    <n v="300"/>
    <n v="175564.04"/>
  </r>
  <r>
    <d v="2022-05-16T00:00:00"/>
    <x v="0"/>
    <x v="1"/>
    <s v="Græsklip Maj"/>
    <s v="2022-06"/>
    <n v="-500"/>
    <n v="174268.04"/>
  </r>
  <r>
    <d v="2022-05-16T00:00:00"/>
    <x v="0"/>
    <x v="1"/>
    <s v="Slisker/Ramper til Græsslåning"/>
    <s v="2022-07"/>
    <n v="-796"/>
    <n v="174768.04"/>
  </r>
  <r>
    <d v="2022-05-17T00:00:00"/>
    <x v="0"/>
    <x v="4"/>
    <s v="Kred.nr 82476083 kortart 71 i alt"/>
    <m/>
    <n v="1200"/>
    <n v="175468.04"/>
  </r>
  <r>
    <d v="2022-05-23T00:00:00"/>
    <x v="0"/>
    <x v="4"/>
    <s v="Kred.nr 82476083 kortart 71 i alt"/>
    <m/>
    <n v="300"/>
    <n v="175768.04"/>
  </r>
  <r>
    <d v="2022-06-02T00:00:00"/>
    <x v="0"/>
    <x v="4"/>
    <s v="010622 Indbet.ID=FI 73              -SE MEDD."/>
    <m/>
    <n v="300"/>
    <n v="176068.04"/>
  </r>
  <r>
    <d v="2022-06-17T00:00:00"/>
    <x v="0"/>
    <x v="4"/>
    <s v="Fra Merethe Berkjær                 -SE MEDD."/>
    <m/>
    <n v="300"/>
    <n v="176368.04"/>
  </r>
  <r>
    <d v="2022-06-20T00:00:00"/>
    <x v="0"/>
    <x v="0"/>
    <s v="Rente"/>
    <m/>
    <n v="-296.13"/>
    <n v="176071.91"/>
  </r>
  <r>
    <d v="2022-06-21T00:00:00"/>
    <x v="0"/>
    <x v="4"/>
    <s v="Dyr. 22 kontingent                  -SE MEDD."/>
    <m/>
    <n v="300"/>
    <n v="176371.91"/>
  </r>
  <r>
    <d v="2022-06-21T00:00:00"/>
    <x v="0"/>
    <x v="4"/>
    <s v="Kontingent nr. 146                  -SE MEDD."/>
    <m/>
    <n v="300"/>
    <n v="176671.91"/>
  </r>
  <r>
    <d v="2022-06-21T00:00:00"/>
    <x v="0"/>
    <x v="4"/>
    <s v="Kred.nr 82476083 kortart 71 i alt"/>
    <m/>
    <n v="300"/>
    <n v="98171.91"/>
  </r>
  <r>
    <d v="2022-06-21T00:00:00"/>
    <x v="0"/>
    <x v="6"/>
    <s v="MB Sport og Event ApS"/>
    <s v="2022-08"/>
    <n v="-78800"/>
    <n v="97871.91"/>
  </r>
  <r>
    <d v="2022-06-22T00:00:00"/>
    <x v="0"/>
    <x v="0"/>
    <s v="Betalinger, 1 stk. "/>
    <m/>
    <n v="-50"/>
    <n v="98121.91"/>
  </r>
  <r>
    <d v="2022-06-22T00:00:00"/>
    <x v="0"/>
    <x v="0"/>
    <s v="Gebyr for Foreningsændring"/>
    <s v="2022-09"/>
    <n v="-1000"/>
    <n v="97121.91"/>
  </r>
  <r>
    <d v="2022-06-24T00:00:00"/>
    <x v="0"/>
    <x v="4"/>
    <s v="Dyrkobbel 85                        -SE MEDD."/>
    <m/>
    <n v="300"/>
    <n v="97421.91"/>
  </r>
  <r>
    <d v="2022-06-30T00:00:00"/>
    <x v="0"/>
    <x v="5"/>
    <s v="FI-advisering 25 stk."/>
    <m/>
    <n v="-18.75"/>
    <n v="97095.16"/>
  </r>
  <r>
    <d v="2022-06-30T00:00:00"/>
    <x v="0"/>
    <x v="0"/>
    <s v="Gebyr Foreningspakke"/>
    <m/>
    <n v="-300"/>
    <n v="97113.91"/>
  </r>
  <r>
    <d v="2022-06-30T00:00:00"/>
    <x v="0"/>
    <x v="0"/>
    <s v="Online Banking gebyrer"/>
    <m/>
    <n v="-8"/>
    <n v="97413.91"/>
  </r>
  <r>
    <d v="2022-07-04T00:00:00"/>
    <x v="0"/>
    <x v="4"/>
    <s v="Kred.nr 82476083 kortart 71 i alt"/>
    <m/>
    <n v="300"/>
    <n v="97395.16"/>
  </r>
  <r>
    <d v="2022-08-01T00:00:00"/>
    <x v="0"/>
    <x v="7"/>
    <s v="BS TRYG"/>
    <m/>
    <n v="-1741.34"/>
    <n v="95653.82"/>
  </r>
  <r>
    <d v="2022-09-13T00:00:00"/>
    <x v="0"/>
    <x v="1"/>
    <s v="Græsklip Juni-Aug"/>
    <s v="2022-11"/>
    <n v="-6000"/>
    <n v="89653.82"/>
  </r>
  <r>
    <d v="2022-09-20T00:00:00"/>
    <x v="0"/>
    <x v="0"/>
    <s v="Rente"/>
    <m/>
    <n v="-108.54"/>
    <n v="89545.279999999999"/>
  </r>
  <r>
    <d v="2022-09-30T00:00:00"/>
    <x v="0"/>
    <x v="5"/>
    <s v="FI-advisering 1 stk."/>
    <m/>
    <n v="-0.75"/>
    <n v="89215.53"/>
  </r>
  <r>
    <d v="2022-09-30T00:00:00"/>
    <x v="0"/>
    <x v="0"/>
    <s v="1 stk. kontoudskrift"/>
    <m/>
    <n v="-25"/>
    <n v="89516.28"/>
  </r>
  <r>
    <d v="2022-09-30T00:00:00"/>
    <x v="0"/>
    <x v="0"/>
    <s v="Gebyr Foreningspakke"/>
    <m/>
    <n v="-300"/>
    <n v="89216.28"/>
  </r>
  <r>
    <d v="2022-09-30T00:00:00"/>
    <x v="0"/>
    <x v="0"/>
    <s v="Online Banking gebyrer"/>
    <m/>
    <n v="-4"/>
    <n v="89541.28"/>
  </r>
  <r>
    <d v="2022-10-05T00:00:00"/>
    <x v="0"/>
    <x v="5"/>
    <s v="0001106 FAKTURA"/>
    <s v="2022-12"/>
    <n v="-155.25"/>
    <n v="89060.28"/>
  </r>
  <r>
    <d v="2022-10-11T00:00:00"/>
    <x v="0"/>
    <x v="7"/>
    <s v="BonusTryghedsGruppen                -SE MEDD."/>
    <m/>
    <n v="121.31"/>
    <n v="89181.59"/>
  </r>
  <r>
    <d v="2022-11-03T00:00:00"/>
    <x v="0"/>
    <x v="5"/>
    <s v="0001111 FAKTURA"/>
    <s v="2022-13"/>
    <n v="-149"/>
    <n v="89032.59"/>
  </r>
  <r>
    <d v="2022-12-05T00:00:00"/>
    <x v="0"/>
    <x v="5"/>
    <s v="0001116 FAKTURA"/>
    <s v="2022-14"/>
    <n v="-149"/>
    <n v="88883.59"/>
  </r>
  <r>
    <d v="2022-12-20T00:00:00"/>
    <x v="0"/>
    <x v="0"/>
    <s v="Rente"/>
    <m/>
    <n v="-7.84"/>
    <n v="88875.75"/>
  </r>
  <r>
    <d v="2022-12-30T00:00:00"/>
    <x v="0"/>
    <x v="5"/>
    <s v="Abonnement FI-71"/>
    <m/>
    <n v="-150"/>
    <n v="88425.75"/>
  </r>
  <r>
    <d v="2022-12-30T00:00:00"/>
    <x v="0"/>
    <x v="5"/>
    <s v="Abonnement FI-73"/>
    <m/>
    <n v="-150"/>
    <n v="88275.75"/>
  </r>
  <r>
    <d v="2022-12-30T00:00:00"/>
    <x v="0"/>
    <x v="0"/>
    <s v="Gebyr Foreningspakke"/>
    <m/>
    <n v="-300"/>
    <n v="88575.75"/>
  </r>
  <r>
    <d v="2022-01-31T00:00:00"/>
    <x v="1"/>
    <x v="0"/>
    <s v="1 stk. kontoudskrift"/>
    <m/>
    <n v="-25"/>
    <n v="15144.65"/>
  </r>
  <r>
    <d v="2022-03-21T00:00:00"/>
    <x v="1"/>
    <x v="0"/>
    <s v="Rente"/>
    <m/>
    <n v="-26.16"/>
    <n v="15118.49"/>
  </r>
  <r>
    <d v="2022-04-25T00:00:00"/>
    <x v="1"/>
    <x v="3"/>
    <s v="Legepladsprojekt"/>
    <m/>
    <n v="35000"/>
    <n v="50118.49"/>
  </r>
  <r>
    <d v="2022-06-20T00:00:00"/>
    <x v="1"/>
    <x v="0"/>
    <s v="Rente"/>
    <m/>
    <n v="-64.260000000000005"/>
    <n v="50054.23"/>
  </r>
  <r>
    <d v="2022-08-22T00:00:00"/>
    <x v="1"/>
    <x v="3"/>
    <s v="Legeplads Vedligehold"/>
    <s v="2022-10"/>
    <n v="-5000"/>
    <n v="45054.23"/>
  </r>
  <r>
    <d v="2022-09-20T00:00:00"/>
    <x v="1"/>
    <x v="0"/>
    <s v="Rente"/>
    <m/>
    <n v="-54.61"/>
    <n v="44999.62"/>
  </r>
  <r>
    <d v="2022-12-20T00:00:00"/>
    <x v="1"/>
    <x v="0"/>
    <s v="Rente"/>
    <m/>
    <n v="-3.95"/>
    <n v="44995.6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72379A-A1F5-478B-AB5E-74FFD8BE7BC5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olHeaderCaption="Konto">
  <location ref="K1:Q12" firstHeaderRow="1" firstDataRow="3" firstDataCol="1"/>
  <pivotFields count="7">
    <pivotField showAll="0"/>
    <pivotField axis="axisCol" showAll="0">
      <items count="3">
        <item x="0"/>
        <item x="1"/>
        <item t="default"/>
      </items>
    </pivotField>
    <pivotField axis="axisRow" dataField="1" showAll="0">
      <items count="10">
        <item m="1" x="8"/>
        <item x="5"/>
        <item x="7"/>
        <item x="2"/>
        <item x="4"/>
        <item x="1"/>
        <item x="3"/>
        <item x="6"/>
        <item x="0"/>
        <item t="default"/>
      </items>
    </pivotField>
    <pivotField showAll="0"/>
    <pivotField showAll="0"/>
    <pivotField dataField="1" showAll="0"/>
    <pivotField numFmtId="4" showAll="0"/>
  </pivotFields>
  <rowFields count="1">
    <field x="2"/>
  </rowFields>
  <rowItems count="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2">
    <field x="1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dataFields count="2">
    <dataField name="Count of Kategori" fld="2" subtotal="count" baseField="0" baseItem="0"/>
    <dataField name="Sum of Beløb" fld="5" baseField="0" baseItem="0" numFmtId="44"/>
  </dataFields>
  <formats count="3">
    <format dxfId="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Medium14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9F27C53-AC86-4898-AD15-4E517F9128F5}" name="Year2022" displayName="Year2022" ref="A1:G60" totalsRowShown="0">
  <autoFilter ref="A1:G60" xr:uid="{F9F27C53-AC86-4898-AD15-4E517F9128F5}"/>
  <sortState xmlns:xlrd2="http://schemas.microsoft.com/office/spreadsheetml/2017/richdata2" ref="A2:G60">
    <sortCondition ref="B2:B60"/>
    <sortCondition ref="A2:A60"/>
  </sortState>
  <tableColumns count="7">
    <tableColumn id="1" xr3:uid="{23144CCD-2629-4808-B86B-50B102BBCCBC}" name="Dato"/>
    <tableColumn id="5" xr3:uid="{B7771DBF-8A1D-4D08-BA33-7722DFC5400C}" name="Konto"/>
    <tableColumn id="6" xr3:uid="{AFE98DD1-E35A-4220-A5EE-E77E5186FFBA}" name="Kategori"/>
    <tableColumn id="2" xr3:uid="{1496222C-BC43-4A04-AA35-5E3569830424}" name="Tekst"/>
    <tableColumn id="7" xr3:uid="{7DAEF1BC-6087-4CCC-9604-FFCDBDE8BDC4}" name="Bilags Nr _x000a_(hvis relevant)"/>
    <tableColumn id="3" xr3:uid="{5A9E8EC9-DFC0-4445-A362-884AC9CE1D8A}" name="Beløb"/>
    <tableColumn id="4" xr3:uid="{E135D720-E615-436F-913D-0243DEF385E5}" name="Saldo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2210A-B66B-408F-9B87-151D453FDE32}">
  <dimension ref="A1:Q60"/>
  <sheetViews>
    <sheetView topLeftCell="H1" zoomScale="150" zoomScaleNormal="150" workbookViewId="0">
      <selection activeCell="O18" sqref="O18"/>
    </sheetView>
  </sheetViews>
  <sheetFormatPr defaultRowHeight="15.75" x14ac:dyDescent="0.3"/>
  <cols>
    <col min="1" max="2" width="15.7109375" customWidth="1"/>
    <col min="3" max="3" width="25.7109375" customWidth="1"/>
    <col min="4" max="4" width="40.5703125" bestFit="1" customWidth="1"/>
    <col min="5" max="5" width="13.7109375" customWidth="1"/>
    <col min="6" max="7" width="15.7109375" customWidth="1"/>
    <col min="9" max="9" width="17.7109375" bestFit="1" customWidth="1"/>
    <col min="11" max="11" width="17.5703125" bestFit="1" customWidth="1"/>
    <col min="12" max="12" width="17.42578125" style="33" bestFit="1" customWidth="1"/>
    <col min="13" max="13" width="14.7109375" bestFit="1" customWidth="1"/>
    <col min="14" max="14" width="17.42578125" bestFit="1" customWidth="1"/>
    <col min="15" max="15" width="14.7109375" bestFit="1" customWidth="1"/>
    <col min="16" max="16" width="22.85546875" bestFit="1" customWidth="1"/>
    <col min="17" max="17" width="18.7109375" bestFit="1" customWidth="1"/>
  </cols>
  <sheetData>
    <row r="1" spans="1:17" ht="33" customHeight="1" x14ac:dyDescent="0.3">
      <c r="A1" t="s">
        <v>0</v>
      </c>
      <c r="B1" t="s">
        <v>1</v>
      </c>
      <c r="C1" t="s">
        <v>2</v>
      </c>
      <c r="D1" t="s">
        <v>3</v>
      </c>
      <c r="E1" s="44" t="s">
        <v>4</v>
      </c>
      <c r="F1" t="s">
        <v>5</v>
      </c>
      <c r="G1" t="s">
        <v>6</v>
      </c>
      <c r="I1" s="25" t="s">
        <v>7</v>
      </c>
      <c r="L1" s="30" t="s">
        <v>1</v>
      </c>
    </row>
    <row r="2" spans="1:17" x14ac:dyDescent="0.3">
      <c r="A2" s="35">
        <v>44586</v>
      </c>
      <c r="B2" t="s">
        <v>8</v>
      </c>
      <c r="C2" t="s">
        <v>9</v>
      </c>
      <c r="D2" t="s">
        <v>10</v>
      </c>
      <c r="F2">
        <v>-25</v>
      </c>
      <c r="G2" s="1">
        <v>175003.9</v>
      </c>
      <c r="I2" s="26" t="s">
        <v>11</v>
      </c>
      <c r="L2" t="s">
        <v>8</v>
      </c>
      <c r="N2" t="s">
        <v>12</v>
      </c>
      <c r="P2" t="s">
        <v>13</v>
      </c>
      <c r="Q2" t="s">
        <v>14</v>
      </c>
    </row>
    <row r="3" spans="1:17" x14ac:dyDescent="0.3">
      <c r="A3" s="35">
        <v>44592</v>
      </c>
      <c r="B3" t="s">
        <v>8</v>
      </c>
      <c r="C3" t="s">
        <v>9</v>
      </c>
      <c r="D3" t="s">
        <v>15</v>
      </c>
      <c r="F3">
        <v>-25</v>
      </c>
      <c r="G3" s="1">
        <v>174978.9</v>
      </c>
      <c r="I3" s="26" t="s">
        <v>16</v>
      </c>
      <c r="K3" s="30" t="s">
        <v>17</v>
      </c>
      <c r="L3" s="33" t="s">
        <v>18</v>
      </c>
      <c r="M3" t="s">
        <v>19</v>
      </c>
      <c r="N3" s="33" t="s">
        <v>18</v>
      </c>
      <c r="O3" t="s">
        <v>19</v>
      </c>
    </row>
    <row r="4" spans="1:17" x14ac:dyDescent="0.3">
      <c r="A4" s="35">
        <v>44593</v>
      </c>
      <c r="B4" t="s">
        <v>8</v>
      </c>
      <c r="C4" t="s">
        <v>20</v>
      </c>
      <c r="D4" t="s">
        <v>21</v>
      </c>
      <c r="E4" t="s">
        <v>22</v>
      </c>
      <c r="F4" s="1">
        <v>-1246.8800000000001</v>
      </c>
      <c r="G4" s="1">
        <v>173732.02</v>
      </c>
      <c r="I4" s="26" t="s">
        <v>23</v>
      </c>
      <c r="K4" s="31" t="s">
        <v>11</v>
      </c>
      <c r="L4" s="33">
        <v>8</v>
      </c>
      <c r="M4" s="32">
        <v>-1758.1100000000001</v>
      </c>
      <c r="N4" s="33"/>
      <c r="O4" s="32"/>
      <c r="P4" s="33">
        <v>8</v>
      </c>
      <c r="Q4" s="32">
        <v>-1758.1100000000001</v>
      </c>
    </row>
    <row r="5" spans="1:17" x14ac:dyDescent="0.3">
      <c r="A5" s="35">
        <v>44634</v>
      </c>
      <c r="B5" t="s">
        <v>8</v>
      </c>
      <c r="C5" t="s">
        <v>20</v>
      </c>
      <c r="D5" t="s">
        <v>24</v>
      </c>
      <c r="E5" t="s">
        <v>25</v>
      </c>
      <c r="F5">
        <v>-198.5</v>
      </c>
      <c r="G5" s="1">
        <v>173533.52</v>
      </c>
      <c r="I5" s="26" t="s">
        <v>26</v>
      </c>
      <c r="K5" s="31" t="s">
        <v>16</v>
      </c>
      <c r="L5" s="33">
        <v>2</v>
      </c>
      <c r="M5" s="32">
        <v>-1620.03</v>
      </c>
      <c r="N5" s="33"/>
      <c r="O5" s="32"/>
      <c r="P5" s="33">
        <v>2</v>
      </c>
      <c r="Q5" s="32">
        <v>-1620.03</v>
      </c>
    </row>
    <row r="6" spans="1:17" x14ac:dyDescent="0.3">
      <c r="A6" s="35">
        <v>44641</v>
      </c>
      <c r="B6" t="s">
        <v>8</v>
      </c>
      <c r="C6" t="s">
        <v>9</v>
      </c>
      <c r="D6" t="s">
        <v>27</v>
      </c>
      <c r="F6">
        <v>-301.02999999999997</v>
      </c>
      <c r="G6" s="1">
        <v>173232.49</v>
      </c>
      <c r="I6" s="26" t="s">
        <v>28</v>
      </c>
      <c r="K6" s="31" t="s">
        <v>23</v>
      </c>
      <c r="L6" s="33">
        <v>1</v>
      </c>
      <c r="M6" s="32">
        <v>-3871</v>
      </c>
      <c r="N6" s="33"/>
      <c r="O6" s="32"/>
      <c r="P6" s="33">
        <v>1</v>
      </c>
      <c r="Q6" s="32">
        <v>-3871</v>
      </c>
    </row>
    <row r="7" spans="1:17" x14ac:dyDescent="0.3">
      <c r="A7" s="35">
        <v>44651</v>
      </c>
      <c r="B7" t="s">
        <v>8</v>
      </c>
      <c r="C7" t="s">
        <v>9</v>
      </c>
      <c r="D7" t="s">
        <v>29</v>
      </c>
      <c r="F7">
        <v>-300</v>
      </c>
      <c r="G7" s="1">
        <v>172924.79</v>
      </c>
      <c r="I7" s="26" t="s">
        <v>20</v>
      </c>
      <c r="K7" s="31" t="s">
        <v>30</v>
      </c>
      <c r="L7" s="33">
        <v>17</v>
      </c>
      <c r="M7" s="32">
        <v>46200</v>
      </c>
      <c r="N7" s="33"/>
      <c r="O7" s="32"/>
      <c r="P7" s="33">
        <v>17</v>
      </c>
      <c r="Q7" s="32">
        <v>46200</v>
      </c>
    </row>
    <row r="8" spans="1:17" x14ac:dyDescent="0.3">
      <c r="A8" s="35">
        <v>44651</v>
      </c>
      <c r="B8" t="s">
        <v>8</v>
      </c>
      <c r="C8" t="s">
        <v>9</v>
      </c>
      <c r="D8" t="s">
        <v>31</v>
      </c>
      <c r="F8">
        <v>-7.7</v>
      </c>
      <c r="G8" s="1">
        <v>173224.79</v>
      </c>
      <c r="I8" s="26" t="s">
        <v>32</v>
      </c>
      <c r="K8" s="31" t="s">
        <v>20</v>
      </c>
      <c r="L8" s="33">
        <v>5</v>
      </c>
      <c r="M8" s="32">
        <v>-8741.380000000001</v>
      </c>
      <c r="N8" s="33"/>
      <c r="O8" s="32"/>
      <c r="P8" s="33">
        <v>5</v>
      </c>
      <c r="Q8" s="32">
        <v>-8741.380000000001</v>
      </c>
    </row>
    <row r="9" spans="1:17" x14ac:dyDescent="0.3">
      <c r="A9" s="35">
        <v>44676</v>
      </c>
      <c r="B9" t="s">
        <v>8</v>
      </c>
      <c r="C9" t="s">
        <v>23</v>
      </c>
      <c r="D9" t="s">
        <v>33</v>
      </c>
      <c r="E9" t="s">
        <v>34</v>
      </c>
      <c r="F9" s="1">
        <v>-3871</v>
      </c>
      <c r="G9" s="1">
        <v>134053.79</v>
      </c>
      <c r="I9" s="26" t="s">
        <v>9</v>
      </c>
      <c r="K9" s="31" t="s">
        <v>35</v>
      </c>
      <c r="L9" s="33">
        <v>1</v>
      </c>
      <c r="M9" s="32">
        <v>-35000</v>
      </c>
      <c r="N9" s="33">
        <v>2</v>
      </c>
      <c r="O9" s="32">
        <v>30000</v>
      </c>
      <c r="P9" s="33">
        <v>3</v>
      </c>
      <c r="Q9" s="32">
        <v>-5000</v>
      </c>
    </row>
    <row r="10" spans="1:17" x14ac:dyDescent="0.3">
      <c r="A10" s="35">
        <v>44676</v>
      </c>
      <c r="B10" t="s">
        <v>8</v>
      </c>
      <c r="C10" t="s">
        <v>35</v>
      </c>
      <c r="D10" t="s">
        <v>36</v>
      </c>
      <c r="F10" s="1">
        <v>-35000</v>
      </c>
      <c r="G10" s="1">
        <v>137924.79</v>
      </c>
      <c r="K10" s="31" t="s">
        <v>37</v>
      </c>
      <c r="L10" s="33">
        <v>1</v>
      </c>
      <c r="M10" s="32">
        <v>-78800</v>
      </c>
      <c r="N10" s="33"/>
      <c r="O10" s="32"/>
      <c r="P10" s="33">
        <v>1</v>
      </c>
      <c r="Q10" s="32">
        <v>-78800</v>
      </c>
    </row>
    <row r="11" spans="1:17" x14ac:dyDescent="0.3">
      <c r="A11" s="35">
        <v>44676</v>
      </c>
      <c r="B11" t="s">
        <v>8</v>
      </c>
      <c r="C11" t="s">
        <v>9</v>
      </c>
      <c r="D11" t="s">
        <v>38</v>
      </c>
      <c r="E11" t="s">
        <v>39</v>
      </c>
      <c r="F11">
        <v>-104.39</v>
      </c>
      <c r="G11" s="1">
        <v>133949.4</v>
      </c>
      <c r="K11" s="31" t="s">
        <v>9</v>
      </c>
      <c r="L11" s="33">
        <v>17</v>
      </c>
      <c r="M11" s="32">
        <v>-3162.63</v>
      </c>
      <c r="N11" s="33">
        <v>5</v>
      </c>
      <c r="O11" s="32">
        <v>-173.98</v>
      </c>
      <c r="P11" s="33">
        <v>22</v>
      </c>
      <c r="Q11" s="32">
        <v>-3336.61</v>
      </c>
    </row>
    <row r="12" spans="1:17" x14ac:dyDescent="0.3">
      <c r="A12" s="35">
        <v>44684</v>
      </c>
      <c r="B12" t="s">
        <v>8</v>
      </c>
      <c r="C12" t="s">
        <v>30</v>
      </c>
      <c r="D12" t="s">
        <v>40</v>
      </c>
      <c r="F12" s="1">
        <v>1200</v>
      </c>
      <c r="G12" s="1">
        <v>135149.4</v>
      </c>
      <c r="K12" s="31" t="s">
        <v>41</v>
      </c>
      <c r="L12" s="33">
        <v>52</v>
      </c>
      <c r="M12" s="32">
        <v>-86753.14999999998</v>
      </c>
      <c r="N12" s="33">
        <v>7</v>
      </c>
      <c r="O12" s="32">
        <v>29826.02</v>
      </c>
      <c r="P12" s="33">
        <v>59</v>
      </c>
      <c r="Q12" s="32">
        <v>-56927.130000000005</v>
      </c>
    </row>
    <row r="13" spans="1:17" x14ac:dyDescent="0.3">
      <c r="A13" s="35">
        <v>44685</v>
      </c>
      <c r="B13" t="s">
        <v>8</v>
      </c>
      <c r="C13" t="s">
        <v>11</v>
      </c>
      <c r="D13" t="s">
        <v>42</v>
      </c>
      <c r="E13" t="s">
        <v>43</v>
      </c>
      <c r="F13">
        <v>-985.36</v>
      </c>
      <c r="G13" s="1">
        <v>134164.04</v>
      </c>
    </row>
    <row r="14" spans="1:17" x14ac:dyDescent="0.3">
      <c r="A14" s="35">
        <v>44685</v>
      </c>
      <c r="B14" t="s">
        <v>8</v>
      </c>
      <c r="C14" t="s">
        <v>30</v>
      </c>
      <c r="D14" t="s">
        <v>40</v>
      </c>
      <c r="F14">
        <v>600</v>
      </c>
      <c r="G14" s="1">
        <v>134764.04</v>
      </c>
    </row>
    <row r="15" spans="1:17" x14ac:dyDescent="0.3">
      <c r="A15" s="35">
        <v>44687</v>
      </c>
      <c r="B15" t="s">
        <v>8</v>
      </c>
      <c r="C15" t="s">
        <v>30</v>
      </c>
      <c r="D15" t="s">
        <v>40</v>
      </c>
      <c r="F15">
        <v>300</v>
      </c>
      <c r="G15" s="1">
        <v>135064.04</v>
      </c>
    </row>
    <row r="16" spans="1:17" x14ac:dyDescent="0.3">
      <c r="A16" s="35">
        <v>44690</v>
      </c>
      <c r="B16" t="s">
        <v>8</v>
      </c>
      <c r="C16" t="s">
        <v>30</v>
      </c>
      <c r="D16" t="s">
        <v>40</v>
      </c>
      <c r="F16">
        <v>300</v>
      </c>
      <c r="G16" s="1">
        <v>135364.04</v>
      </c>
    </row>
    <row r="17" spans="1:7" x14ac:dyDescent="0.3">
      <c r="A17" s="35">
        <v>44690</v>
      </c>
      <c r="B17" t="s">
        <v>8</v>
      </c>
      <c r="C17" t="s">
        <v>30</v>
      </c>
      <c r="D17" t="s">
        <v>40</v>
      </c>
      <c r="F17">
        <v>600</v>
      </c>
      <c r="G17" s="1">
        <v>135964.04</v>
      </c>
    </row>
    <row r="18" spans="1:7" x14ac:dyDescent="0.3">
      <c r="A18" s="35">
        <v>44691</v>
      </c>
      <c r="B18" t="s">
        <v>8</v>
      </c>
      <c r="C18" t="s">
        <v>30</v>
      </c>
      <c r="D18" t="s">
        <v>44</v>
      </c>
      <c r="F18" s="1">
        <v>26700</v>
      </c>
      <c r="G18" s="1">
        <v>162664.04</v>
      </c>
    </row>
    <row r="19" spans="1:7" x14ac:dyDescent="0.3">
      <c r="A19" s="35">
        <v>44692</v>
      </c>
      <c r="B19" t="s">
        <v>8</v>
      </c>
      <c r="C19" t="s">
        <v>30</v>
      </c>
      <c r="D19" t="s">
        <v>40</v>
      </c>
      <c r="F19" s="1">
        <v>12600</v>
      </c>
      <c r="G19" s="1">
        <v>175264.04</v>
      </c>
    </row>
    <row r="20" spans="1:7" x14ac:dyDescent="0.3">
      <c r="A20" s="35">
        <v>44693</v>
      </c>
      <c r="B20" t="s">
        <v>8</v>
      </c>
      <c r="C20" t="s">
        <v>30</v>
      </c>
      <c r="D20" t="s">
        <v>40</v>
      </c>
      <c r="F20">
        <v>300</v>
      </c>
      <c r="G20" s="1">
        <v>175564.04</v>
      </c>
    </row>
    <row r="21" spans="1:7" x14ac:dyDescent="0.3">
      <c r="A21" s="35">
        <v>44697</v>
      </c>
      <c r="B21" t="s">
        <v>8</v>
      </c>
      <c r="C21" t="s">
        <v>20</v>
      </c>
      <c r="D21" t="s">
        <v>45</v>
      </c>
      <c r="E21" t="s">
        <v>46</v>
      </c>
      <c r="F21">
        <v>-500</v>
      </c>
      <c r="G21" s="1">
        <v>174268.04</v>
      </c>
    </row>
    <row r="22" spans="1:7" x14ac:dyDescent="0.3">
      <c r="A22" s="35">
        <v>44697</v>
      </c>
      <c r="B22" t="s">
        <v>8</v>
      </c>
      <c r="C22" t="s">
        <v>20</v>
      </c>
      <c r="D22" t="s">
        <v>47</v>
      </c>
      <c r="E22" t="s">
        <v>48</v>
      </c>
      <c r="F22">
        <v>-796</v>
      </c>
      <c r="G22" s="1">
        <v>174768.04</v>
      </c>
    </row>
    <row r="23" spans="1:7" x14ac:dyDescent="0.3">
      <c r="A23" s="35">
        <v>44698</v>
      </c>
      <c r="B23" t="s">
        <v>8</v>
      </c>
      <c r="C23" t="s">
        <v>30</v>
      </c>
      <c r="D23" t="s">
        <v>40</v>
      </c>
      <c r="F23" s="1">
        <v>1200</v>
      </c>
      <c r="G23" s="1">
        <v>175468.04</v>
      </c>
    </row>
    <row r="24" spans="1:7" x14ac:dyDescent="0.3">
      <c r="A24" s="35">
        <v>44704</v>
      </c>
      <c r="B24" t="s">
        <v>8</v>
      </c>
      <c r="C24" t="s">
        <v>30</v>
      </c>
      <c r="D24" t="s">
        <v>40</v>
      </c>
      <c r="F24">
        <v>300</v>
      </c>
      <c r="G24" s="1">
        <v>175768.04</v>
      </c>
    </row>
    <row r="25" spans="1:7" x14ac:dyDescent="0.3">
      <c r="A25" s="35">
        <v>44714</v>
      </c>
      <c r="B25" t="s">
        <v>8</v>
      </c>
      <c r="C25" t="s">
        <v>30</v>
      </c>
      <c r="D25" t="s">
        <v>49</v>
      </c>
      <c r="F25">
        <v>300</v>
      </c>
      <c r="G25" s="1">
        <v>176068.04</v>
      </c>
    </row>
    <row r="26" spans="1:7" x14ac:dyDescent="0.3">
      <c r="A26" s="35">
        <v>44729</v>
      </c>
      <c r="B26" t="s">
        <v>8</v>
      </c>
      <c r="C26" t="s">
        <v>30</v>
      </c>
      <c r="D26" t="s">
        <v>50</v>
      </c>
      <c r="F26">
        <v>300</v>
      </c>
      <c r="G26" s="1">
        <v>176368.04</v>
      </c>
    </row>
    <row r="27" spans="1:7" x14ac:dyDescent="0.3">
      <c r="A27" s="35">
        <v>44732</v>
      </c>
      <c r="B27" t="s">
        <v>8</v>
      </c>
      <c r="C27" t="s">
        <v>9</v>
      </c>
      <c r="D27" t="s">
        <v>27</v>
      </c>
      <c r="F27">
        <v>-296.13</v>
      </c>
      <c r="G27" s="1">
        <v>176071.91</v>
      </c>
    </row>
    <row r="28" spans="1:7" x14ac:dyDescent="0.3">
      <c r="A28" s="35">
        <v>44733</v>
      </c>
      <c r="B28" t="s">
        <v>8</v>
      </c>
      <c r="C28" t="s">
        <v>30</v>
      </c>
      <c r="D28" t="s">
        <v>51</v>
      </c>
      <c r="F28">
        <v>300</v>
      </c>
      <c r="G28" s="1">
        <v>176371.91</v>
      </c>
    </row>
    <row r="29" spans="1:7" x14ac:dyDescent="0.3">
      <c r="A29" s="35">
        <v>44733</v>
      </c>
      <c r="B29" t="s">
        <v>8</v>
      </c>
      <c r="C29" t="s">
        <v>30</v>
      </c>
      <c r="D29" t="s">
        <v>52</v>
      </c>
      <c r="F29">
        <v>300</v>
      </c>
      <c r="G29" s="1">
        <v>176671.91</v>
      </c>
    </row>
    <row r="30" spans="1:7" x14ac:dyDescent="0.3">
      <c r="A30" s="35">
        <v>44733</v>
      </c>
      <c r="B30" t="s">
        <v>8</v>
      </c>
      <c r="C30" t="s">
        <v>30</v>
      </c>
      <c r="D30" t="s">
        <v>40</v>
      </c>
      <c r="F30">
        <v>300</v>
      </c>
      <c r="G30" s="1">
        <v>98171.91</v>
      </c>
    </row>
    <row r="31" spans="1:7" x14ac:dyDescent="0.3">
      <c r="A31" s="35">
        <v>44733</v>
      </c>
      <c r="B31" t="s">
        <v>8</v>
      </c>
      <c r="C31" t="s">
        <v>37</v>
      </c>
      <c r="D31" t="s">
        <v>53</v>
      </c>
      <c r="E31" t="s">
        <v>54</v>
      </c>
      <c r="F31" s="1">
        <v>-78800</v>
      </c>
      <c r="G31" s="1">
        <v>97871.91</v>
      </c>
    </row>
    <row r="32" spans="1:7" x14ac:dyDescent="0.3">
      <c r="A32" s="35">
        <v>44734</v>
      </c>
      <c r="B32" t="s">
        <v>8</v>
      </c>
      <c r="C32" t="s">
        <v>9</v>
      </c>
      <c r="D32" t="s">
        <v>55</v>
      </c>
      <c r="F32">
        <v>-50</v>
      </c>
      <c r="G32" s="1">
        <v>98121.91</v>
      </c>
    </row>
    <row r="33" spans="1:7" x14ac:dyDescent="0.3">
      <c r="A33" s="35">
        <v>44734</v>
      </c>
      <c r="B33" t="s">
        <v>8</v>
      </c>
      <c r="C33" t="s">
        <v>9</v>
      </c>
      <c r="D33" t="s">
        <v>56</v>
      </c>
      <c r="E33" t="s">
        <v>57</v>
      </c>
      <c r="F33" s="1">
        <v>-1000</v>
      </c>
      <c r="G33" s="1">
        <v>97121.91</v>
      </c>
    </row>
    <row r="34" spans="1:7" x14ac:dyDescent="0.3">
      <c r="A34" s="35">
        <v>44736</v>
      </c>
      <c r="B34" t="s">
        <v>8</v>
      </c>
      <c r="C34" t="s">
        <v>30</v>
      </c>
      <c r="D34" t="s">
        <v>58</v>
      </c>
      <c r="F34">
        <v>300</v>
      </c>
      <c r="G34" s="1">
        <v>97421.91</v>
      </c>
    </row>
    <row r="35" spans="1:7" x14ac:dyDescent="0.3">
      <c r="A35" s="35">
        <v>44742</v>
      </c>
      <c r="B35" t="s">
        <v>8</v>
      </c>
      <c r="C35" t="s">
        <v>11</v>
      </c>
      <c r="D35" t="s">
        <v>59</v>
      </c>
      <c r="F35">
        <v>-18.75</v>
      </c>
      <c r="G35" s="1">
        <v>97095.16</v>
      </c>
    </row>
    <row r="36" spans="1:7" x14ac:dyDescent="0.3">
      <c r="A36" s="35">
        <v>44742</v>
      </c>
      <c r="B36" t="s">
        <v>8</v>
      </c>
      <c r="C36" t="s">
        <v>9</v>
      </c>
      <c r="D36" t="s">
        <v>29</v>
      </c>
      <c r="F36">
        <v>-300</v>
      </c>
      <c r="G36" s="1">
        <v>97113.91</v>
      </c>
    </row>
    <row r="37" spans="1:7" x14ac:dyDescent="0.3">
      <c r="A37" s="35">
        <v>44742</v>
      </c>
      <c r="B37" t="s">
        <v>8</v>
      </c>
      <c r="C37" t="s">
        <v>9</v>
      </c>
      <c r="D37" t="s">
        <v>31</v>
      </c>
      <c r="F37">
        <v>-8</v>
      </c>
      <c r="G37" s="1">
        <v>97413.91</v>
      </c>
    </row>
    <row r="38" spans="1:7" x14ac:dyDescent="0.3">
      <c r="A38" s="35">
        <v>44746</v>
      </c>
      <c r="B38" t="s">
        <v>8</v>
      </c>
      <c r="C38" t="s">
        <v>30</v>
      </c>
      <c r="D38" t="s">
        <v>40</v>
      </c>
      <c r="F38">
        <v>300</v>
      </c>
      <c r="G38" s="1">
        <v>97395.16</v>
      </c>
    </row>
    <row r="39" spans="1:7" x14ac:dyDescent="0.3">
      <c r="A39" s="35">
        <v>44774</v>
      </c>
      <c r="B39" t="s">
        <v>8</v>
      </c>
      <c r="C39" t="s">
        <v>16</v>
      </c>
      <c r="D39" t="s">
        <v>60</v>
      </c>
      <c r="E39" s="39"/>
      <c r="F39" s="1">
        <v>-1741.34</v>
      </c>
      <c r="G39" s="1">
        <v>95653.82</v>
      </c>
    </row>
    <row r="40" spans="1:7" x14ac:dyDescent="0.3">
      <c r="A40" s="35">
        <v>44817</v>
      </c>
      <c r="B40" t="s">
        <v>8</v>
      </c>
      <c r="C40" t="s">
        <v>20</v>
      </c>
      <c r="D40" t="s">
        <v>61</v>
      </c>
      <c r="E40" t="s">
        <v>62</v>
      </c>
      <c r="F40" s="1">
        <v>-6000</v>
      </c>
      <c r="G40" s="1">
        <v>89653.82</v>
      </c>
    </row>
    <row r="41" spans="1:7" x14ac:dyDescent="0.3">
      <c r="A41" s="35">
        <v>44824</v>
      </c>
      <c r="B41" t="s">
        <v>8</v>
      </c>
      <c r="C41" t="s">
        <v>9</v>
      </c>
      <c r="D41" t="s">
        <v>27</v>
      </c>
      <c r="F41">
        <v>-108.54</v>
      </c>
      <c r="G41" s="1">
        <v>89545.279999999999</v>
      </c>
    </row>
    <row r="42" spans="1:7" x14ac:dyDescent="0.3">
      <c r="A42" s="35">
        <v>44834</v>
      </c>
      <c r="B42" t="s">
        <v>8</v>
      </c>
      <c r="C42" t="s">
        <v>11</v>
      </c>
      <c r="D42" t="s">
        <v>63</v>
      </c>
      <c r="F42">
        <v>-0.75</v>
      </c>
      <c r="G42" s="1">
        <v>89215.53</v>
      </c>
    </row>
    <row r="43" spans="1:7" x14ac:dyDescent="0.3">
      <c r="A43" s="35">
        <v>44834</v>
      </c>
      <c r="B43" t="s">
        <v>8</v>
      </c>
      <c r="C43" t="s">
        <v>9</v>
      </c>
      <c r="D43" t="s">
        <v>15</v>
      </c>
      <c r="F43">
        <v>-25</v>
      </c>
      <c r="G43" s="1">
        <v>89516.28</v>
      </c>
    </row>
    <row r="44" spans="1:7" x14ac:dyDescent="0.3">
      <c r="A44" s="35">
        <v>44834</v>
      </c>
      <c r="B44" t="s">
        <v>8</v>
      </c>
      <c r="C44" t="s">
        <v>9</v>
      </c>
      <c r="D44" t="s">
        <v>29</v>
      </c>
      <c r="F44">
        <v>-300</v>
      </c>
      <c r="G44" s="1">
        <v>89216.28</v>
      </c>
    </row>
    <row r="45" spans="1:7" x14ac:dyDescent="0.3">
      <c r="A45" s="35">
        <v>44834</v>
      </c>
      <c r="B45" t="s">
        <v>8</v>
      </c>
      <c r="C45" t="s">
        <v>9</v>
      </c>
      <c r="D45" t="s">
        <v>31</v>
      </c>
      <c r="F45">
        <v>-4</v>
      </c>
      <c r="G45" s="1">
        <v>89541.28</v>
      </c>
    </row>
    <row r="46" spans="1:7" x14ac:dyDescent="0.3">
      <c r="A46" s="35">
        <v>44839</v>
      </c>
      <c r="B46" t="s">
        <v>8</v>
      </c>
      <c r="C46" t="s">
        <v>11</v>
      </c>
      <c r="D46" t="s">
        <v>64</v>
      </c>
      <c r="E46" t="s">
        <v>65</v>
      </c>
      <c r="F46">
        <v>-155.25</v>
      </c>
      <c r="G46" s="1">
        <v>89060.28</v>
      </c>
    </row>
    <row r="47" spans="1:7" x14ac:dyDescent="0.3">
      <c r="A47" s="35">
        <v>44845</v>
      </c>
      <c r="B47" t="s">
        <v>8</v>
      </c>
      <c r="C47" t="s">
        <v>16</v>
      </c>
      <c r="D47" t="s">
        <v>66</v>
      </c>
      <c r="F47">
        <v>121.31</v>
      </c>
      <c r="G47" s="1">
        <v>89181.59</v>
      </c>
    </row>
    <row r="48" spans="1:7" x14ac:dyDescent="0.3">
      <c r="A48" s="35">
        <v>44868</v>
      </c>
      <c r="B48" t="s">
        <v>8</v>
      </c>
      <c r="C48" t="s">
        <v>11</v>
      </c>
      <c r="D48" t="s">
        <v>67</v>
      </c>
      <c r="E48" t="s">
        <v>68</v>
      </c>
      <c r="F48">
        <v>-149</v>
      </c>
      <c r="G48" s="1">
        <v>89032.59</v>
      </c>
    </row>
    <row r="49" spans="1:11" x14ac:dyDescent="0.3">
      <c r="A49" s="35">
        <v>44900</v>
      </c>
      <c r="B49" t="s">
        <v>8</v>
      </c>
      <c r="C49" t="s">
        <v>11</v>
      </c>
      <c r="D49" t="s">
        <v>69</v>
      </c>
      <c r="E49" t="s">
        <v>70</v>
      </c>
      <c r="F49">
        <v>-149</v>
      </c>
      <c r="G49" s="1">
        <v>88883.59</v>
      </c>
    </row>
    <row r="50" spans="1:11" x14ac:dyDescent="0.3">
      <c r="A50" s="35">
        <v>44915</v>
      </c>
      <c r="B50" t="s">
        <v>8</v>
      </c>
      <c r="C50" t="s">
        <v>9</v>
      </c>
      <c r="D50" t="s">
        <v>27</v>
      </c>
      <c r="F50">
        <v>-7.84</v>
      </c>
      <c r="G50" s="1">
        <v>88875.75</v>
      </c>
    </row>
    <row r="51" spans="1:11" x14ac:dyDescent="0.3">
      <c r="A51" s="35">
        <v>44925</v>
      </c>
      <c r="B51" t="s">
        <v>8</v>
      </c>
      <c r="C51" t="s">
        <v>11</v>
      </c>
      <c r="D51" t="s">
        <v>71</v>
      </c>
      <c r="F51">
        <v>-150</v>
      </c>
      <c r="G51" s="1">
        <v>88425.75</v>
      </c>
    </row>
    <row r="52" spans="1:11" x14ac:dyDescent="0.3">
      <c r="A52" s="35">
        <v>44925</v>
      </c>
      <c r="B52" t="s">
        <v>8</v>
      </c>
      <c r="C52" t="s">
        <v>11</v>
      </c>
      <c r="D52" t="s">
        <v>72</v>
      </c>
      <c r="F52">
        <v>-150</v>
      </c>
      <c r="G52" s="1">
        <v>88275.75</v>
      </c>
      <c r="I52" s="36" t="s">
        <v>73</v>
      </c>
      <c r="J52" s="37"/>
      <c r="K52" s="37"/>
    </row>
    <row r="53" spans="1:11" x14ac:dyDescent="0.3">
      <c r="A53" s="35">
        <v>44925</v>
      </c>
      <c r="B53" t="s">
        <v>8</v>
      </c>
      <c r="C53" t="s">
        <v>9</v>
      </c>
      <c r="D53" t="s">
        <v>29</v>
      </c>
      <c r="F53">
        <v>-300</v>
      </c>
      <c r="G53" s="1">
        <v>88575.75</v>
      </c>
      <c r="I53" s="32">
        <v>175028.9</v>
      </c>
    </row>
    <row r="54" spans="1:11" x14ac:dyDescent="0.3">
      <c r="A54" s="35">
        <v>44592</v>
      </c>
      <c r="B54" t="s">
        <v>12</v>
      </c>
      <c r="C54" t="s">
        <v>9</v>
      </c>
      <c r="D54" t="s">
        <v>15</v>
      </c>
      <c r="F54">
        <v>-25</v>
      </c>
      <c r="G54" s="1">
        <v>15144.65</v>
      </c>
      <c r="I54" s="36" t="s">
        <v>74</v>
      </c>
      <c r="J54" s="37"/>
      <c r="K54" s="37"/>
    </row>
    <row r="55" spans="1:11" x14ac:dyDescent="0.3">
      <c r="A55" s="35">
        <v>44641</v>
      </c>
      <c r="B55" t="s">
        <v>12</v>
      </c>
      <c r="C55" t="s">
        <v>9</v>
      </c>
      <c r="D55" t="s">
        <v>27</v>
      </c>
      <c r="F55">
        <v>-26.16</v>
      </c>
      <c r="G55" s="1">
        <v>15118.49</v>
      </c>
      <c r="I55" s="32">
        <v>15169.650000000001</v>
      </c>
    </row>
    <row r="56" spans="1:11" x14ac:dyDescent="0.3">
      <c r="A56" s="35">
        <v>44676</v>
      </c>
      <c r="B56" t="s">
        <v>12</v>
      </c>
      <c r="C56" t="s">
        <v>35</v>
      </c>
      <c r="D56" t="s">
        <v>36</v>
      </c>
      <c r="F56" s="1">
        <v>35000</v>
      </c>
      <c r="G56" s="1">
        <v>50118.49</v>
      </c>
    </row>
    <row r="57" spans="1:11" x14ac:dyDescent="0.3">
      <c r="A57" s="35">
        <v>44732</v>
      </c>
      <c r="B57" t="s">
        <v>12</v>
      </c>
      <c r="C57" t="s">
        <v>9</v>
      </c>
      <c r="D57" t="s">
        <v>27</v>
      </c>
      <c r="F57">
        <v>-64.260000000000005</v>
      </c>
      <c r="G57" s="1">
        <v>50054.23</v>
      </c>
      <c r="I57" s="38" t="s">
        <v>75</v>
      </c>
      <c r="J57" s="39"/>
      <c r="K57" s="39"/>
    </row>
    <row r="58" spans="1:11" x14ac:dyDescent="0.3">
      <c r="A58" s="35">
        <v>44795</v>
      </c>
      <c r="B58" t="s">
        <v>12</v>
      </c>
      <c r="C58" t="s">
        <v>35</v>
      </c>
      <c r="D58" t="s">
        <v>76</v>
      </c>
      <c r="E58" t="s">
        <v>77</v>
      </c>
      <c r="F58" s="1">
        <v>-5000</v>
      </c>
      <c r="G58" s="1">
        <v>45054.23</v>
      </c>
      <c r="I58" s="32">
        <v>88275.75</v>
      </c>
    </row>
    <row r="59" spans="1:11" x14ac:dyDescent="0.3">
      <c r="A59" s="35">
        <v>44824</v>
      </c>
      <c r="B59" t="s">
        <v>12</v>
      </c>
      <c r="C59" t="s">
        <v>9</v>
      </c>
      <c r="D59" t="s">
        <v>27</v>
      </c>
      <c r="F59">
        <v>-54.61</v>
      </c>
      <c r="G59" s="1">
        <v>44999.62</v>
      </c>
      <c r="I59" s="38" t="s">
        <v>78</v>
      </c>
      <c r="J59" s="39"/>
      <c r="K59" s="39"/>
    </row>
    <row r="60" spans="1:11" x14ac:dyDescent="0.3">
      <c r="A60" s="35">
        <v>44915</v>
      </c>
      <c r="B60" t="s">
        <v>12</v>
      </c>
      <c r="C60" t="s">
        <v>9</v>
      </c>
      <c r="D60" t="s">
        <v>27</v>
      </c>
      <c r="F60">
        <v>-3.95</v>
      </c>
      <c r="G60" s="1">
        <v>44995.67</v>
      </c>
      <c r="I60" s="32">
        <v>44995.67</v>
      </c>
    </row>
  </sheetData>
  <pageMargins left="0.25" right="0.25" top="0.75" bottom="0.75" header="0.3" footer="0.3"/>
  <pageSetup paperSize="9" orientation="landscape" r:id="rId2"/>
  <headerFooter>
    <oddFooter>&amp;C_x000D_&amp;1#&amp;"Calibri"&amp;10&amp;K000000 Classified Private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8F922-7D6D-4B7D-A774-B4EC097DF96D}">
  <dimension ref="B1:H33"/>
  <sheetViews>
    <sheetView workbookViewId="0">
      <selection activeCell="K19" sqref="K19"/>
    </sheetView>
  </sheetViews>
  <sheetFormatPr defaultColWidth="9.140625" defaultRowHeight="21.95" customHeight="1" x14ac:dyDescent="0.25"/>
  <cols>
    <col min="1" max="1" width="4.5703125" style="3" customWidth="1"/>
    <col min="2" max="2" width="24.7109375" style="3" customWidth="1"/>
    <col min="3" max="3" width="14.7109375" style="5" customWidth="1"/>
    <col min="4" max="4" width="14.7109375" style="3" customWidth="1"/>
    <col min="5" max="5" width="30.7109375" style="3" customWidth="1"/>
    <col min="6" max="6" width="14.7109375" style="5" customWidth="1"/>
    <col min="7" max="7" width="2.7109375" style="5" customWidth="1"/>
    <col min="8" max="8" width="13.42578125" style="3" bestFit="1" customWidth="1"/>
    <col min="9" max="16384" width="9.140625" style="3"/>
  </cols>
  <sheetData>
    <row r="1" spans="2:8" ht="21.95" customHeight="1" x14ac:dyDescent="0.25">
      <c r="B1" s="47" t="s">
        <v>79</v>
      </c>
      <c r="C1" s="47"/>
      <c r="D1" s="47"/>
      <c r="E1" s="47"/>
      <c r="F1" s="47"/>
      <c r="G1" s="2"/>
    </row>
    <row r="2" spans="2:8" ht="21.95" customHeight="1" x14ac:dyDescent="0.25">
      <c r="B2" s="4" t="s">
        <v>80</v>
      </c>
      <c r="E2" s="4" t="s">
        <v>81</v>
      </c>
    </row>
    <row r="3" spans="2:8" ht="21.95" customHeight="1" x14ac:dyDescent="0.25">
      <c r="B3" s="3" t="s">
        <v>26</v>
      </c>
      <c r="C3" s="5">
        <v>46500</v>
      </c>
      <c r="E3" s="3" t="s">
        <v>11</v>
      </c>
      <c r="F3" s="41">
        <f>GETPIVOTDATA("Sum of Beløb",'2022 Kontobevægelser'!$K$1,"Kategori","Betalingsservice")</f>
        <v>-1758.1100000000001</v>
      </c>
    </row>
    <row r="4" spans="2:8" ht="21.95" customHeight="1" x14ac:dyDescent="0.25">
      <c r="B4" s="34" t="s">
        <v>82</v>
      </c>
      <c r="C4" s="27">
        <v>46200</v>
      </c>
      <c r="E4" s="3" t="s">
        <v>16</v>
      </c>
      <c r="F4" s="41">
        <f>GETPIVOTDATA("Sum of Beløb",'2022 Kontobevægelser'!$K$1,"Kategori","Forsikring")</f>
        <v>-1620.03</v>
      </c>
    </row>
    <row r="5" spans="2:8" ht="21.95" customHeight="1" x14ac:dyDescent="0.25">
      <c r="B5" s="34" t="s">
        <v>83</v>
      </c>
      <c r="C5" s="27">
        <v>300</v>
      </c>
      <c r="D5" s="28" t="s">
        <v>84</v>
      </c>
      <c r="E5" s="3" t="s">
        <v>23</v>
      </c>
      <c r="F5" s="41">
        <f>GETPIVOTDATA("Sum of Beløb",'2022 Kontobevægelser'!$K$1,"Kategori","Generalforsamling")</f>
        <v>-3871</v>
      </c>
    </row>
    <row r="6" spans="2:8" ht="21.95" customHeight="1" x14ac:dyDescent="0.25">
      <c r="B6" s="49" t="s">
        <v>85</v>
      </c>
      <c r="C6" s="49"/>
      <c r="E6" s="3" t="s">
        <v>20</v>
      </c>
      <c r="F6" s="41">
        <f>GETPIVOTDATA("Sum of Beløb",'2022 Kontobevægelser'!$K$1,"Kategori","Kontor/Drift")</f>
        <v>-8741.380000000001</v>
      </c>
    </row>
    <row r="7" spans="2:8" ht="21.95" customHeight="1" x14ac:dyDescent="0.25">
      <c r="B7" s="49"/>
      <c r="C7" s="49"/>
      <c r="E7" s="3" t="s">
        <v>86</v>
      </c>
      <c r="F7" s="41">
        <f>GETPIVOTDATA("Sum of Beløb",'2022 Kontobevægelser'!$K$1,"Kategori","Legeplads")</f>
        <v>-5000</v>
      </c>
    </row>
    <row r="8" spans="2:8" ht="21.95" customHeight="1" x14ac:dyDescent="0.25">
      <c r="E8" s="3" t="s">
        <v>9</v>
      </c>
      <c r="F8" s="41">
        <f>GETPIVOTDATA("Sum of Beløb",'2022 Kontobevægelser'!$K$1,"Kategori","Renter &amp; Gebyrer")</f>
        <v>-3336.61</v>
      </c>
      <c r="G8" s="3"/>
    </row>
    <row r="9" spans="2:8" ht="21.95" customHeight="1" x14ac:dyDescent="0.25">
      <c r="E9" s="3" t="s">
        <v>87</v>
      </c>
      <c r="F9" s="41">
        <v>-78800</v>
      </c>
    </row>
    <row r="10" spans="2:8" ht="21.95" customHeight="1" thickBot="1" x14ac:dyDescent="0.3">
      <c r="B10" s="6" t="s">
        <v>88</v>
      </c>
      <c r="C10" s="7">
        <f>C4</f>
        <v>46200</v>
      </c>
      <c r="E10" s="6" t="s">
        <v>89</v>
      </c>
      <c r="F10" s="42">
        <f>SUM(F3:F9)</f>
        <v>-103127.13</v>
      </c>
      <c r="H10" s="5"/>
    </row>
    <row r="11" spans="2:8" ht="21.95" customHeight="1" thickTop="1" x14ac:dyDescent="0.25">
      <c r="F11" s="41"/>
    </row>
    <row r="12" spans="2:8" ht="21.95" customHeight="1" thickBot="1" x14ac:dyDescent="0.3">
      <c r="E12" s="8" t="s">
        <v>90</v>
      </c>
      <c r="F12" s="43">
        <f>C10+F10</f>
        <v>-56927.130000000005</v>
      </c>
      <c r="G12" s="9"/>
    </row>
    <row r="14" spans="2:8" ht="21.95" customHeight="1" x14ac:dyDescent="0.25">
      <c r="B14" s="48" t="s">
        <v>91</v>
      </c>
      <c r="C14" s="48"/>
      <c r="D14" s="48"/>
      <c r="E14" s="48"/>
      <c r="F14" s="48"/>
      <c r="G14" s="2"/>
    </row>
    <row r="15" spans="2:8" ht="21.95" customHeight="1" x14ac:dyDescent="0.25">
      <c r="B15" s="4" t="s">
        <v>92</v>
      </c>
      <c r="E15" s="4" t="s">
        <v>93</v>
      </c>
    </row>
    <row r="16" spans="2:8" ht="21.95" customHeight="1" x14ac:dyDescent="0.25">
      <c r="B16" s="3" t="s">
        <v>94</v>
      </c>
      <c r="C16" s="5">
        <v>1035</v>
      </c>
      <c r="D16" s="28" t="s">
        <v>84</v>
      </c>
      <c r="E16" s="3" t="s">
        <v>95</v>
      </c>
      <c r="F16" s="5">
        <v>191233.55</v>
      </c>
    </row>
    <row r="17" spans="2:7" ht="21.95" customHeight="1" x14ac:dyDescent="0.25">
      <c r="B17" s="3" t="s">
        <v>96</v>
      </c>
      <c r="C17" s="5">
        <f>'2022 Kontobevægelser'!I58</f>
        <v>88275.75</v>
      </c>
      <c r="E17" s="3" t="s">
        <v>97</v>
      </c>
      <c r="F17" s="41">
        <f>F12</f>
        <v>-56927.130000000005</v>
      </c>
    </row>
    <row r="18" spans="2:7" ht="21.95" customHeight="1" x14ac:dyDescent="0.25">
      <c r="B18" s="3" t="s">
        <v>98</v>
      </c>
      <c r="C18" s="5">
        <f>'2022 Kontobevægelser'!I60</f>
        <v>44995.67</v>
      </c>
    </row>
    <row r="19" spans="2:7" ht="21.95" customHeight="1" thickBot="1" x14ac:dyDescent="0.3">
      <c r="B19" s="10" t="s">
        <v>99</v>
      </c>
      <c r="C19" s="11">
        <f>SUM(C16:C18)</f>
        <v>134306.41999999998</v>
      </c>
      <c r="E19" s="12" t="s">
        <v>100</v>
      </c>
      <c r="F19" s="11">
        <f>SUM(F16:F17)</f>
        <v>134306.41999999998</v>
      </c>
    </row>
    <row r="21" spans="2:7" ht="21.95" customHeight="1" x14ac:dyDescent="0.25">
      <c r="D21" s="40"/>
    </row>
    <row r="22" spans="2:7" ht="21.95" customHeight="1" x14ac:dyDescent="0.25">
      <c r="B22" s="48" t="s">
        <v>101</v>
      </c>
      <c r="C22" s="48"/>
      <c r="D22" s="48"/>
      <c r="E22" s="48"/>
      <c r="F22" s="48"/>
      <c r="G22" s="2"/>
    </row>
    <row r="23" spans="2:7" ht="21.95" customHeight="1" x14ac:dyDescent="0.25">
      <c r="B23" s="13" t="s">
        <v>102</v>
      </c>
      <c r="C23" s="2"/>
      <c r="D23" s="14" t="s">
        <v>103</v>
      </c>
      <c r="E23" s="14" t="s">
        <v>104</v>
      </c>
    </row>
    <row r="24" spans="2:7" ht="21.95" customHeight="1" x14ac:dyDescent="0.25">
      <c r="B24" s="3" t="s">
        <v>105</v>
      </c>
      <c r="D24" s="15"/>
      <c r="E24" s="16"/>
      <c r="F24" s="16"/>
      <c r="G24" s="3"/>
    </row>
    <row r="25" spans="2:7" ht="21.95" customHeight="1" x14ac:dyDescent="0.25">
      <c r="B25" s="3" t="s">
        <v>106</v>
      </c>
      <c r="D25" s="17"/>
      <c r="E25" s="18"/>
      <c r="F25" s="19"/>
    </row>
    <row r="26" spans="2:7" ht="21.95" customHeight="1" x14ac:dyDescent="0.25">
      <c r="D26" s="20"/>
    </row>
    <row r="27" spans="2:7" ht="21.95" customHeight="1" x14ac:dyDescent="0.25">
      <c r="B27" s="13" t="s">
        <v>107</v>
      </c>
      <c r="D27" s="14" t="s">
        <v>103</v>
      </c>
      <c r="E27" s="14" t="s">
        <v>104</v>
      </c>
    </row>
    <row r="28" spans="2:7" ht="21.95" customHeight="1" x14ac:dyDescent="0.25">
      <c r="B28" s="3" t="s">
        <v>108</v>
      </c>
      <c r="D28" s="21"/>
      <c r="E28" s="16"/>
      <c r="F28" s="22"/>
    </row>
    <row r="29" spans="2:7" ht="21.95" customHeight="1" x14ac:dyDescent="0.25">
      <c r="B29" s="3" t="s">
        <v>109</v>
      </c>
      <c r="D29" s="17"/>
      <c r="E29" s="18"/>
      <c r="F29" s="19"/>
    </row>
    <row r="30" spans="2:7" ht="21.95" customHeight="1" x14ac:dyDescent="0.25">
      <c r="B30" s="3" t="s">
        <v>110</v>
      </c>
      <c r="D30" s="17"/>
      <c r="E30" s="18"/>
      <c r="F30" s="19"/>
    </row>
    <row r="31" spans="2:7" ht="21.95" customHeight="1" x14ac:dyDescent="0.25">
      <c r="B31" s="3" t="s">
        <v>111</v>
      </c>
      <c r="D31" s="17"/>
      <c r="E31" s="18"/>
      <c r="F31" s="19"/>
    </row>
    <row r="32" spans="2:7" ht="21.95" customHeight="1" x14ac:dyDescent="0.25">
      <c r="B32" s="3" t="s">
        <v>112</v>
      </c>
      <c r="D32" s="21"/>
      <c r="E32" s="16"/>
      <c r="F32" s="22"/>
    </row>
    <row r="33" spans="4:4" ht="21.95" customHeight="1" x14ac:dyDescent="0.25">
      <c r="D33" s="20"/>
    </row>
  </sheetData>
  <mergeCells count="4">
    <mergeCell ref="B1:F1"/>
    <mergeCell ref="B14:F14"/>
    <mergeCell ref="B22:F22"/>
    <mergeCell ref="B6:C7"/>
  </mergeCells>
  <pageMargins left="0.25" right="0.25" top="0.75" bottom="0.75" header="0.3" footer="0.3"/>
  <pageSetup paperSize="9" orientation="portrait" r:id="rId1"/>
  <headerFooter>
    <oddFooter>&amp;C_x000D_&amp;1#&amp;"Calibri"&amp;10&amp;K000000 Classified Private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C4923-49E4-47F2-B84D-4A8272944180}">
  <sheetPr>
    <pageSetUpPr fitToPage="1"/>
  </sheetPr>
  <dimension ref="B1:G32"/>
  <sheetViews>
    <sheetView tabSelected="1" zoomScale="110" zoomScaleNormal="110" workbookViewId="0">
      <selection activeCell="I10" sqref="I10"/>
    </sheetView>
  </sheetViews>
  <sheetFormatPr defaultColWidth="9.140625" defaultRowHeight="21.75" customHeight="1" x14ac:dyDescent="0.25"/>
  <cols>
    <col min="1" max="1" width="4.5703125" style="3" customWidth="1"/>
    <col min="2" max="2" width="24.7109375" style="3" customWidth="1"/>
    <col min="3" max="3" width="16.7109375" style="5" customWidth="1"/>
    <col min="4" max="4" width="12.7109375" style="3" customWidth="1"/>
    <col min="5" max="5" width="32.7109375" style="3" customWidth="1"/>
    <col min="6" max="6" width="16.7109375" style="5" customWidth="1"/>
    <col min="7" max="7" width="42.7109375" style="3" customWidth="1"/>
    <col min="8" max="16384" width="9.140625" style="3"/>
  </cols>
  <sheetData>
    <row r="1" spans="2:7" ht="21.75" customHeight="1" x14ac:dyDescent="0.25">
      <c r="B1" s="47" t="s">
        <v>113</v>
      </c>
      <c r="C1" s="47"/>
      <c r="D1" s="47"/>
      <c r="E1" s="47"/>
      <c r="F1" s="47"/>
    </row>
    <row r="2" spans="2:7" ht="21.75" customHeight="1" x14ac:dyDescent="0.25">
      <c r="B2" s="4" t="s">
        <v>80</v>
      </c>
      <c r="E2" s="4" t="s">
        <v>81</v>
      </c>
      <c r="G2" s="3" t="s">
        <v>114</v>
      </c>
    </row>
    <row r="3" spans="2:7" ht="21.75" customHeight="1" x14ac:dyDescent="0.25">
      <c r="B3" s="3" t="s">
        <v>26</v>
      </c>
      <c r="C3" s="5">
        <f>155*C4</f>
        <v>46500</v>
      </c>
      <c r="E3" s="3" t="s">
        <v>11</v>
      </c>
      <c r="F3" s="5">
        <v>2600</v>
      </c>
      <c r="G3" s="23" t="s">
        <v>115</v>
      </c>
    </row>
    <row r="4" spans="2:7" ht="21.75" customHeight="1" x14ac:dyDescent="0.25">
      <c r="B4" s="34" t="s">
        <v>116</v>
      </c>
      <c r="C4" s="27">
        <v>300</v>
      </c>
      <c r="D4" s="28"/>
      <c r="E4" s="3" t="s">
        <v>16</v>
      </c>
      <c r="F4" s="5">
        <v>1800</v>
      </c>
      <c r="G4" s="23"/>
    </row>
    <row r="5" spans="2:7" ht="21.75" customHeight="1" x14ac:dyDescent="0.25">
      <c r="B5" s="34" t="s">
        <v>117</v>
      </c>
      <c r="C5" s="29">
        <f>C3/C4</f>
        <v>155</v>
      </c>
      <c r="D5" s="28"/>
      <c r="E5" s="3" t="s">
        <v>23</v>
      </c>
      <c r="F5" s="5">
        <v>5000</v>
      </c>
    </row>
    <row r="6" spans="2:7" ht="21.75" customHeight="1" x14ac:dyDescent="0.25">
      <c r="B6" s="34"/>
      <c r="C6" s="29"/>
      <c r="D6" s="28"/>
      <c r="E6" s="3" t="s">
        <v>20</v>
      </c>
      <c r="F6" s="5">
        <v>10000</v>
      </c>
      <c r="G6" s="23" t="s">
        <v>118</v>
      </c>
    </row>
    <row r="7" spans="2:7" ht="21.75" customHeight="1" x14ac:dyDescent="0.25">
      <c r="B7" s="34"/>
      <c r="C7" s="29"/>
      <c r="D7" s="28"/>
      <c r="E7" s="3" t="s">
        <v>86</v>
      </c>
      <c r="F7" s="5">
        <v>5000</v>
      </c>
      <c r="G7" s="23" t="s">
        <v>119</v>
      </c>
    </row>
    <row r="8" spans="2:7" ht="21.75" customHeight="1" x14ac:dyDescent="0.25">
      <c r="E8" s="3" t="s">
        <v>120</v>
      </c>
      <c r="F8" s="5">
        <v>3400</v>
      </c>
      <c r="G8" s="23" t="s">
        <v>121</v>
      </c>
    </row>
    <row r="9" spans="2:7" ht="21.75" customHeight="1" x14ac:dyDescent="0.25">
      <c r="E9" s="3" t="s">
        <v>122</v>
      </c>
      <c r="F9" s="5">
        <f>(65000+16250)+6000+1750</f>
        <v>89000</v>
      </c>
      <c r="G9" s="24" t="s">
        <v>123</v>
      </c>
    </row>
    <row r="10" spans="2:7" ht="21.75" customHeight="1" x14ac:dyDescent="0.25">
      <c r="E10" s="3" t="s">
        <v>144</v>
      </c>
      <c r="F10" s="5">
        <v>12000</v>
      </c>
      <c r="G10" s="24" t="s">
        <v>145</v>
      </c>
    </row>
    <row r="11" spans="2:7" ht="21.75" customHeight="1" thickBot="1" x14ac:dyDescent="0.3">
      <c r="B11" s="6" t="s">
        <v>124</v>
      </c>
      <c r="C11" s="7">
        <f>SUM(C3)</f>
        <v>46500</v>
      </c>
      <c r="E11" s="6" t="s">
        <v>89</v>
      </c>
      <c r="F11" s="7">
        <f>SUM(F3:F10)</f>
        <v>128800</v>
      </c>
      <c r="G11" s="24"/>
    </row>
    <row r="12" spans="2:7" ht="21.75" customHeight="1" thickTop="1" x14ac:dyDescent="0.25"/>
    <row r="13" spans="2:7" ht="21.75" customHeight="1" thickBot="1" x14ac:dyDescent="0.3">
      <c r="E13" s="8" t="s">
        <v>125</v>
      </c>
      <c r="F13" s="43">
        <f>C11-F11</f>
        <v>-82300</v>
      </c>
    </row>
    <row r="14" spans="2:7" ht="21.75" customHeight="1" x14ac:dyDescent="0.25">
      <c r="E14" s="3" t="s">
        <v>126</v>
      </c>
      <c r="F14" s="5">
        <f>'2022 Regnskab'!F19</f>
        <v>134306.41999999998</v>
      </c>
    </row>
    <row r="15" spans="2:7" ht="21.75" customHeight="1" thickBot="1" x14ac:dyDescent="0.3">
      <c r="E15" s="12" t="s">
        <v>127</v>
      </c>
      <c r="F15" s="11">
        <f>F14+F13</f>
        <v>52006.419999999984</v>
      </c>
    </row>
    <row r="17" spans="2:2" ht="21.75" customHeight="1" x14ac:dyDescent="0.3">
      <c r="B17" s="46" t="s">
        <v>128</v>
      </c>
    </row>
    <row r="18" spans="2:2" ht="21.75" customHeight="1" x14ac:dyDescent="0.25">
      <c r="B18" s="13" t="s">
        <v>129</v>
      </c>
    </row>
    <row r="19" spans="2:2" ht="21.75" customHeight="1" x14ac:dyDescent="0.25">
      <c r="B19" s="45" t="s">
        <v>130</v>
      </c>
    </row>
    <row r="20" spans="2:2" ht="21.75" customHeight="1" x14ac:dyDescent="0.25">
      <c r="B20" s="45" t="s">
        <v>131</v>
      </c>
    </row>
    <row r="21" spans="2:2" ht="21.75" customHeight="1" x14ac:dyDescent="0.25">
      <c r="B21" s="45" t="s">
        <v>132</v>
      </c>
    </row>
    <row r="22" spans="2:2" ht="21.75" customHeight="1" x14ac:dyDescent="0.25">
      <c r="B22" s="45" t="s">
        <v>133</v>
      </c>
    </row>
    <row r="23" spans="2:2" ht="21.75" customHeight="1" x14ac:dyDescent="0.25">
      <c r="B23" s="45" t="s">
        <v>134</v>
      </c>
    </row>
    <row r="24" spans="2:2" ht="21.75" customHeight="1" x14ac:dyDescent="0.25">
      <c r="B24" s="45" t="s">
        <v>135</v>
      </c>
    </row>
    <row r="25" spans="2:2" ht="21.75" customHeight="1" x14ac:dyDescent="0.25">
      <c r="B25" s="45" t="s">
        <v>136</v>
      </c>
    </row>
    <row r="26" spans="2:2" ht="21.75" customHeight="1" x14ac:dyDescent="0.25">
      <c r="B26" s="45" t="s">
        <v>137</v>
      </c>
    </row>
    <row r="27" spans="2:2" ht="21.75" customHeight="1" x14ac:dyDescent="0.25">
      <c r="B27" s="45" t="s">
        <v>138</v>
      </c>
    </row>
    <row r="28" spans="2:2" ht="21.75" customHeight="1" x14ac:dyDescent="0.25">
      <c r="B28" s="13" t="s">
        <v>139</v>
      </c>
    </row>
    <row r="29" spans="2:2" ht="21.75" customHeight="1" x14ac:dyDescent="0.25">
      <c r="B29" s="45" t="s">
        <v>140</v>
      </c>
    </row>
    <row r="30" spans="2:2" ht="21.75" customHeight="1" x14ac:dyDescent="0.25">
      <c r="B30" s="45" t="s">
        <v>141</v>
      </c>
    </row>
    <row r="31" spans="2:2" ht="21.75" customHeight="1" x14ac:dyDescent="0.25">
      <c r="B31" s="45" t="s">
        <v>142</v>
      </c>
    </row>
    <row r="32" spans="2:2" ht="21.75" customHeight="1" x14ac:dyDescent="0.25">
      <c r="B32" s="45" t="s">
        <v>143</v>
      </c>
    </row>
  </sheetData>
  <mergeCells count="1">
    <mergeCell ref="B1:F1"/>
  </mergeCells>
  <pageMargins left="0.25" right="0.25" top="0.75" bottom="0.75" header="0.3" footer="0.3"/>
  <pageSetup paperSize="9" orientation="landscape" r:id="rId1"/>
  <headerFooter>
    <oddFooter>&amp;C_x000D_&amp;1#&amp;"Calibri"&amp;10&amp;K000000 Classified Private</oddFooter>
  </headerFooter>
  <drawing r:id="rId2"/>
</worksheet>
</file>

<file path=docMetadata/LabelInfo.xml><?xml version="1.0" encoding="utf-8"?>
<clbl:labelList xmlns:clbl="http://schemas.microsoft.com/office/2020/mipLabelMetadata">
  <clbl:label id="{762aa22c-6ddb-4489-b369-b0735b6fda17}" enabled="1" method="Privileged" siteId="{097464b8-069c-453e-9254-c17ec707310d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2022 Kontobevægelser</vt:lpstr>
      <vt:lpstr>2022 Regnskab</vt:lpstr>
      <vt:lpstr>2023 Budget</vt:lpstr>
      <vt:lpstr>'2022 Regnskab'!Print_Area</vt:lpstr>
      <vt:lpstr>'2023 Budget'!Print_Area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Jacob Bonde Rasmussen</cp:lastModifiedBy>
  <cp:revision/>
  <dcterms:created xsi:type="dcterms:W3CDTF">2022-09-13T08:17:39Z</dcterms:created>
  <dcterms:modified xsi:type="dcterms:W3CDTF">2023-03-28T06:27:19Z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6a82de-332f-43b8-a8a7-1928fd67507f_Enabled">
    <vt:lpwstr>true</vt:lpwstr>
  </property>
  <property fmtid="{D5CDD505-2E9C-101B-9397-08002B2CF9AE}" pid="3" name="MSIP_Label_8d6a82de-332f-43b8-a8a7-1928fd67507f_SetDate">
    <vt:lpwstr>2022-09-13T08:05:00Z</vt:lpwstr>
  </property>
  <property fmtid="{D5CDD505-2E9C-101B-9397-08002B2CF9AE}" pid="4" name="MSIP_Label_8d6a82de-332f-43b8-a8a7-1928fd67507f_Method">
    <vt:lpwstr>Standard</vt:lpwstr>
  </property>
  <property fmtid="{D5CDD505-2E9C-101B-9397-08002B2CF9AE}" pid="5" name="MSIP_Label_8d6a82de-332f-43b8-a8a7-1928fd67507f_Name">
    <vt:lpwstr>1. Business</vt:lpwstr>
  </property>
  <property fmtid="{D5CDD505-2E9C-101B-9397-08002B2CF9AE}" pid="6" name="MSIP_Label_8d6a82de-332f-43b8-a8a7-1928fd67507f_SiteId">
    <vt:lpwstr>097464b8-069c-453e-9254-c17ec707310d</vt:lpwstr>
  </property>
  <property fmtid="{D5CDD505-2E9C-101B-9397-08002B2CF9AE}" pid="7" name="MSIP_Label_8d6a82de-332f-43b8-a8a7-1928fd67507f_ActionId">
    <vt:lpwstr>5cc29958-9ef8-408d-8921-7029fe508785</vt:lpwstr>
  </property>
  <property fmtid="{D5CDD505-2E9C-101B-9397-08002B2CF9AE}" pid="8" name="MSIP_Label_8d6a82de-332f-43b8-a8a7-1928fd67507f_ContentBits">
    <vt:lpwstr>2</vt:lpwstr>
  </property>
</Properties>
</file>